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13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sergebajrami/Downloads/"/>
    </mc:Choice>
  </mc:AlternateContent>
  <xr:revisionPtr revIDLastSave="0" documentId="8_{B7F4963D-35D8-7D4C-BFDA-3A2EBBAD153E}" xr6:coauthVersionLast="45" xr6:coauthVersionMax="45" xr10:uidLastSave="{00000000-0000-0000-0000-000000000000}"/>
  <bookViews>
    <workbookView xWindow="0" yWindow="460" windowWidth="25600" windowHeight="14520" tabRatio="500" xr2:uid="{00000000-000D-0000-FFFF-FFFF00000000}"/>
  </bookViews>
  <sheets>
    <sheet name="DCF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7" i="1" l="1"/>
  <c r="F16" i="1"/>
  <c r="G16" i="1" l="1"/>
  <c r="E19" i="1" l="1"/>
  <c r="H16" i="1"/>
  <c r="I16" i="1" s="1"/>
  <c r="J16" i="1" s="1"/>
  <c r="J19" i="1" l="1"/>
  <c r="K16" i="1"/>
  <c r="G19" i="1"/>
  <c r="I19" i="1"/>
  <c r="H19" i="1"/>
  <c r="F19" i="1"/>
  <c r="B64" i="1"/>
  <c r="B62" i="1"/>
  <c r="A48" i="1" l="1"/>
  <c r="F48" i="1" s="1"/>
  <c r="A49" i="1"/>
  <c r="E15" i="1"/>
  <c r="F15" i="1" s="1"/>
  <c r="F63" i="1"/>
  <c r="B65" i="1"/>
  <c r="M61" i="1" s="1"/>
  <c r="L63" i="1"/>
  <c r="A50" i="1"/>
  <c r="B63" i="1"/>
  <c r="F62" i="1" s="1"/>
  <c r="N92" i="1"/>
  <c r="J92" i="1"/>
  <c r="F92" i="1"/>
  <c r="A55" i="1"/>
  <c r="A54" i="1"/>
  <c r="A53" i="1"/>
  <c r="N61" i="1"/>
  <c r="M92" i="1" l="1"/>
  <c r="G61" i="1"/>
  <c r="E91" i="1" s="1"/>
  <c r="I61" i="1"/>
  <c r="G92" i="1"/>
  <c r="K92" i="1"/>
  <c r="H61" i="1"/>
  <c r="I91" i="1" s="1"/>
  <c r="A102" i="1"/>
  <c r="A104" i="1"/>
  <c r="L62" i="1"/>
  <c r="F64" i="1"/>
  <c r="I92" i="1"/>
  <c r="L64" i="1"/>
  <c r="O61" i="1"/>
  <c r="E92" i="1"/>
  <c r="O92" i="1"/>
  <c r="A103" i="1"/>
  <c r="G15" i="1"/>
  <c r="A105" i="1"/>
  <c r="H15" i="1" l="1"/>
  <c r="I15" i="1" s="1"/>
  <c r="J15" i="1" s="1"/>
  <c r="K15" i="1" s="1"/>
  <c r="L15" i="1" s="1"/>
  <c r="M15" i="1" s="1"/>
  <c r="M91" i="1"/>
  <c r="N15" i="1" l="1"/>
  <c r="M46" i="1"/>
  <c r="O15" i="1"/>
  <c r="N46" i="1"/>
  <c r="O46" i="1" l="1"/>
  <c r="B61" i="1" l="1"/>
  <c r="F50" i="1" l="1"/>
  <c r="F49" i="1"/>
  <c r="G50" i="1"/>
  <c r="G49" i="1" l="1"/>
  <c r="G48" i="1"/>
  <c r="J50" i="1" l="1"/>
  <c r="I49" i="1"/>
  <c r="J49" i="1"/>
  <c r="H49" i="1"/>
  <c r="H48" i="1"/>
  <c r="H50" i="1"/>
  <c r="I50" i="1" l="1"/>
  <c r="I48" i="1"/>
  <c r="J48" i="1"/>
  <c r="K19" i="1" l="1"/>
  <c r="L16" i="1" l="1"/>
  <c r="L19" i="1" s="1"/>
  <c r="M16" i="1" l="1"/>
  <c r="M19" i="1" s="1"/>
  <c r="N16" i="1" l="1"/>
  <c r="N19" i="1" s="1"/>
  <c r="O16" i="1" l="1"/>
  <c r="O19" i="1" s="1"/>
  <c r="L49" i="1" l="1"/>
  <c r="L50" i="1"/>
  <c r="L48" i="1"/>
  <c r="K50" i="1"/>
  <c r="K49" i="1"/>
  <c r="K48" i="1"/>
  <c r="M48" i="1" l="1"/>
  <c r="M49" i="1"/>
  <c r="M50" i="1"/>
  <c r="N50" i="1"/>
  <c r="N48" i="1"/>
  <c r="N49" i="1"/>
  <c r="O50" i="1" l="1"/>
  <c r="E55" i="1" s="1"/>
  <c r="O48" i="1"/>
  <c r="E53" i="1" s="1"/>
  <c r="E94" i="1" s="1"/>
  <c r="B60" i="1"/>
  <c r="G62" i="1" s="1"/>
  <c r="M62" i="1" s="1"/>
  <c r="E95" i="1" s="1"/>
  <c r="O49" i="1"/>
  <c r="E54" i="1" s="1"/>
  <c r="O94" i="1" l="1"/>
  <c r="K94" i="1"/>
  <c r="G94" i="1"/>
  <c r="H63" i="1"/>
  <c r="I64" i="1"/>
  <c r="G63" i="1"/>
  <c r="I63" i="1"/>
  <c r="H64" i="1"/>
  <c r="G64" i="1"/>
  <c r="H62" i="1"/>
  <c r="N62" i="1" s="1"/>
  <c r="I62" i="1"/>
  <c r="I94" i="1"/>
  <c r="M94" i="1"/>
  <c r="J94" i="1"/>
  <c r="F94" i="1"/>
  <c r="N94" i="1"/>
  <c r="O64" i="1" l="1"/>
  <c r="O95" i="1" s="1"/>
  <c r="O106" i="1"/>
  <c r="O62" i="1"/>
  <c r="M95" i="1" s="1"/>
  <c r="M96" i="1" s="1"/>
  <c r="M99" i="1" s="1"/>
  <c r="M106" i="1"/>
  <c r="J106" i="1"/>
  <c r="N63" i="1"/>
  <c r="J95" i="1" s="1"/>
  <c r="I95" i="1"/>
  <c r="I106" i="1"/>
  <c r="E96" i="1"/>
  <c r="E99" i="1" s="1"/>
  <c r="E106" i="1"/>
  <c r="K106" i="1"/>
  <c r="N64" i="1"/>
  <c r="K95" i="1" s="1"/>
  <c r="K96" i="1" s="1"/>
  <c r="O96" i="1"/>
  <c r="O99" i="1" s="1"/>
  <c r="N106" i="1"/>
  <c r="O63" i="1"/>
  <c r="N95" i="1" s="1"/>
  <c r="N96" i="1" s="1"/>
  <c r="N99" i="1" s="1"/>
  <c r="M64" i="1"/>
  <c r="G95" i="1" s="1"/>
  <c r="G96" i="1" s="1"/>
  <c r="G99" i="1" s="1"/>
  <c r="G106" i="1"/>
  <c r="F106" i="1"/>
  <c r="M63" i="1"/>
  <c r="F95" i="1" s="1"/>
  <c r="J96" i="1" l="1"/>
  <c r="J99" i="1" s="1"/>
  <c r="K102" i="1"/>
  <c r="K103" i="1"/>
  <c r="K97" i="1"/>
  <c r="K105" i="1"/>
  <c r="K104" i="1"/>
  <c r="K99" i="1"/>
  <c r="G100" i="1"/>
  <c r="O100" i="1"/>
  <c r="N104" i="1"/>
  <c r="N105" i="1"/>
  <c r="N102" i="1"/>
  <c r="N97" i="1"/>
  <c r="N103" i="1"/>
  <c r="J97" i="1"/>
  <c r="J104" i="1"/>
  <c r="J102" i="1"/>
  <c r="J105" i="1"/>
  <c r="G103" i="1"/>
  <c r="G104" i="1"/>
  <c r="G102" i="1"/>
  <c r="G97" i="1"/>
  <c r="G105" i="1"/>
  <c r="N100" i="1"/>
  <c r="O104" i="1"/>
  <c r="O97" i="1"/>
  <c r="O102" i="1"/>
  <c r="O103" i="1"/>
  <c r="O105" i="1"/>
  <c r="I96" i="1"/>
  <c r="I100" i="1" s="1"/>
  <c r="K100" i="1"/>
  <c r="E103" i="1"/>
  <c r="E105" i="1"/>
  <c r="E104" i="1"/>
  <c r="E97" i="1"/>
  <c r="E102" i="1"/>
  <c r="E100" i="1"/>
  <c r="M102" i="1"/>
  <c r="M97" i="1"/>
  <c r="M104" i="1"/>
  <c r="M105" i="1"/>
  <c r="M103" i="1"/>
  <c r="M100" i="1"/>
  <c r="F96" i="1"/>
  <c r="J103" i="1" l="1"/>
  <c r="J100" i="1"/>
  <c r="D112" i="1"/>
  <c r="B112" i="1"/>
  <c r="D110" i="1"/>
  <c r="B110" i="1"/>
  <c r="F104" i="1"/>
  <c r="F105" i="1"/>
  <c r="F103" i="1"/>
  <c r="F97" i="1"/>
  <c r="F102" i="1"/>
  <c r="F99" i="1"/>
  <c r="I97" i="1"/>
  <c r="I102" i="1"/>
  <c r="I103" i="1"/>
  <c r="I105" i="1"/>
  <c r="I104" i="1"/>
  <c r="I99" i="1"/>
  <c r="D111" i="1"/>
  <c r="B111" i="1"/>
  <c r="F100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Mark Wright</author>
    <author>Edward Stephen</author>
  </authors>
  <commentList>
    <comment ref="B7" authorId="0" shapeId="0" xr:uid="{00000000-0006-0000-0000-000001000000}">
      <text>
        <r>
          <rPr>
            <sz val="9"/>
            <color rgb="FF000000"/>
            <rFont val="Tahoma"/>
            <family val="2"/>
          </rPr>
          <t xml:space="preserve">The weighted average cost of capital to that specific business.
</t>
        </r>
      </text>
    </comment>
    <comment ref="B8" authorId="0" shapeId="0" xr:uid="{00000000-0006-0000-0000-000002000000}">
      <text>
        <r>
          <rPr>
            <sz val="9"/>
            <color rgb="FF000000"/>
            <rFont val="Tahoma"/>
            <family val="2"/>
          </rPr>
          <t xml:space="preserve">This input drives +/- sensitvity analysis below
</t>
        </r>
      </text>
    </comment>
    <comment ref="B9" authorId="1" shapeId="0" xr:uid="{00000000-0006-0000-0000-000003000000}">
      <text>
        <r>
          <rPr>
            <sz val="9"/>
            <color rgb="FF000000"/>
            <rFont val="Tahoma"/>
            <family val="2"/>
          </rPr>
          <t xml:space="preserve">The long term, steady state growth of the company
</t>
        </r>
      </text>
    </comment>
    <comment ref="B10" authorId="0" shapeId="0" xr:uid="{00000000-0006-0000-0000-000004000000}">
      <text>
        <r>
          <rPr>
            <sz val="9"/>
            <color rgb="FF000000"/>
            <rFont val="Tahoma"/>
            <family val="2"/>
          </rPr>
          <t xml:space="preserve">This input drives +/- sensitvity analysis below
</t>
        </r>
      </text>
    </comment>
  </commentList>
</comments>
</file>

<file path=xl/sharedStrings.xml><?xml version="1.0" encoding="utf-8"?>
<sst xmlns="http://schemas.openxmlformats.org/spreadsheetml/2006/main" count="52" uniqueCount="43">
  <si>
    <t>Discount Rate</t>
  </si>
  <si>
    <t>Net Revenue</t>
  </si>
  <si>
    <t>Discount Period</t>
  </si>
  <si>
    <t>% growth</t>
  </si>
  <si>
    <t>% of sales</t>
  </si>
  <si>
    <t>--</t>
  </si>
  <si>
    <t>Tax Rate</t>
  </si>
  <si>
    <t>Cumulative Discounted FCF over Projection Period</t>
  </si>
  <si>
    <t>Terminal Value Calculation</t>
  </si>
  <si>
    <t>Terminal Year FCF</t>
  </si>
  <si>
    <t>Terminal Value ("TV")</t>
  </si>
  <si>
    <t>Present Value of TV</t>
  </si>
  <si>
    <t>Terminal Year Discount Period</t>
  </si>
  <si>
    <t>Discounted Cash Flow Summary</t>
  </si>
  <si>
    <t>Perpetual Growth Rate</t>
  </si>
  <si>
    <t>FCF over Projection Period</t>
  </si>
  <si>
    <t>Terminus</t>
  </si>
  <si>
    <t>% Value in Projection Period</t>
  </si>
  <si>
    <t>% Value in Terminus</t>
  </si>
  <si>
    <t>Implied Valuation Multiples</t>
  </si>
  <si>
    <t>Projection Period Calculation</t>
  </si>
  <si>
    <t>Operating Summary</t>
  </si>
  <si>
    <t>Discounted FCF, Assuming Discount Rates as Shown</t>
  </si>
  <si>
    <t>Inputs</t>
  </si>
  <si>
    <t>Company Value</t>
  </si>
  <si>
    <t>Implied Terminal EBITDA Multiple</t>
  </si>
  <si>
    <t>Company Value Calculation</t>
  </si>
  <si>
    <t>Company Value Attribution</t>
  </si>
  <si>
    <t>Perpetual Growth Rate Change</t>
  </si>
  <si>
    <t>Discount Rate Change</t>
  </si>
  <si>
    <t xml:space="preserve">Free Cash Flow </t>
  </si>
  <si>
    <t>12-Month Period Ending</t>
  </si>
  <si>
    <t>Price Per Share</t>
  </si>
  <si>
    <t>Created by CUBE</t>
  </si>
  <si>
    <t>Base Case Upside</t>
  </si>
  <si>
    <t>Shares Outstanding (Millions)</t>
  </si>
  <si>
    <t>Best Case Upside</t>
  </si>
  <si>
    <t>Fiscal Year End Date</t>
  </si>
  <si>
    <t>Weak Case Downside</t>
  </si>
  <si>
    <t>$ million, unless otherwise noted</t>
  </si>
  <si>
    <t>SWBI Simplified Discounted Cash Flow Analysis</t>
  </si>
  <si>
    <t>Current Price (9/12/20)</t>
  </si>
  <si>
    <t>3.3% in FY19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</si>
</sst>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8" formatCode="&quot;$&quot;#,##0.00_);[Red]\(&quot;$&quot;#,##0.00\)"/>
    <numFmt numFmtId="44" formatCode="_(&quot;$&quot;* #,##0.00_);_(&quot;$&quot;* \(#,##0.00\);_(&quot;$&quot;* &quot;-&quot;??_);_(@_)"/>
    <numFmt numFmtId="164" formatCode="#,##0.0_);\(#,##0.0\)"/>
    <numFmt numFmtId="165" formatCode="0.0%_);\(0.0%\)"/>
    <numFmt numFmtId="166" formatCode="0.0\x_);\(0.0\x\)"/>
    <numFmt numFmtId="167" formatCode="_(&quot;$&quot;* #,##0_);_(&quot;$&quot;* \(#,##0\);_(&quot;$&quot;* &quot;-&quot;??_);_(@_)"/>
  </numFmts>
  <fonts count="30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i/>
      <sz val="12"/>
      <color theme="1"/>
      <name val="Calibri"/>
      <family val="2"/>
      <scheme val="minor"/>
    </font>
    <font>
      <i/>
      <sz val="12"/>
      <color rgb="FF0000FF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i/>
      <sz val="12"/>
      <color theme="1"/>
      <name val="Arial"/>
      <family val="2"/>
    </font>
    <font>
      <b/>
      <sz val="12"/>
      <color theme="0"/>
      <name val="Arial"/>
      <family val="2"/>
    </font>
    <font>
      <sz val="12"/>
      <color rgb="FF0000FF"/>
      <name val="Arial"/>
      <family val="2"/>
    </font>
    <font>
      <sz val="12"/>
      <color rgb="FF008000"/>
      <name val="Arial"/>
      <family val="2"/>
    </font>
    <font>
      <i/>
      <u val="singleAccounting"/>
      <sz val="12"/>
      <color theme="1"/>
      <name val="Arial"/>
      <family val="2"/>
    </font>
    <font>
      <sz val="12"/>
      <name val="Arial"/>
      <family val="2"/>
    </font>
    <font>
      <i/>
      <sz val="12"/>
      <color rgb="FF0000FF"/>
      <name val="Arial"/>
      <family val="2"/>
    </font>
    <font>
      <i/>
      <sz val="11"/>
      <color theme="1"/>
      <name val="Arial"/>
      <family val="2"/>
    </font>
    <font>
      <i/>
      <sz val="10"/>
      <color theme="1"/>
      <name val="Arial"/>
      <family val="2"/>
    </font>
    <font>
      <sz val="12"/>
      <color theme="1"/>
      <name val="Calibri"/>
      <family val="2"/>
      <scheme val="minor"/>
    </font>
    <font>
      <sz val="9"/>
      <color rgb="FF000000"/>
      <name val="Tahoma"/>
      <family val="2"/>
    </font>
    <font>
      <b/>
      <sz val="14"/>
      <color rgb="FF222222"/>
      <name val="Arial"/>
      <family val="2"/>
    </font>
    <font>
      <b/>
      <sz val="18"/>
      <color theme="1"/>
      <name val="Calibri"/>
      <family val="2"/>
      <scheme val="minor"/>
    </font>
    <font>
      <b/>
      <i/>
      <sz val="12"/>
      <color theme="1"/>
      <name val="Arial"/>
      <family val="2"/>
    </font>
    <font>
      <sz val="12"/>
      <color rgb="FF222222"/>
      <name val="Arial"/>
      <family val="2"/>
    </font>
    <font>
      <b/>
      <sz val="20"/>
      <color rgb="FF222222"/>
      <name val="Arial"/>
      <family val="2"/>
    </font>
    <font>
      <sz val="16"/>
      <color theme="1"/>
      <name val="Arial"/>
      <family val="2"/>
    </font>
    <font>
      <b/>
      <i/>
      <sz val="14"/>
      <color theme="1"/>
      <name val="Arial"/>
      <family val="2"/>
    </font>
    <font>
      <b/>
      <sz val="14"/>
      <color theme="1"/>
      <name val="Arial"/>
      <family val="2"/>
    </font>
    <font>
      <sz val="14"/>
      <color theme="1"/>
      <name val="Calibri"/>
      <family val="2"/>
      <scheme val="minor"/>
    </font>
    <font>
      <sz val="10"/>
      <color theme="1"/>
      <name val="Arial"/>
      <family val="2"/>
    </font>
    <font>
      <sz val="12"/>
      <color theme="1"/>
      <name val="Abadi MT Condensed Extra Bold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EBEBE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hair">
        <color auto="1"/>
      </bottom>
      <diagonal/>
    </border>
    <border>
      <left/>
      <right/>
      <top/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 style="thin">
        <color auto="1"/>
      </right>
      <top/>
      <bottom/>
      <diagonal/>
    </border>
    <border>
      <left style="mediumDashed">
        <color rgb="FF92D050"/>
      </left>
      <right/>
      <top style="mediumDashed">
        <color rgb="FF92D050"/>
      </top>
      <bottom style="mediumDashed">
        <color rgb="FF92D050"/>
      </bottom>
      <diagonal/>
    </border>
    <border>
      <left/>
      <right/>
      <top style="mediumDashed">
        <color rgb="FF92D050"/>
      </top>
      <bottom style="mediumDashed">
        <color rgb="FF92D050"/>
      </bottom>
      <diagonal/>
    </border>
    <border>
      <left/>
      <right style="mediumDashed">
        <color rgb="FF92D050"/>
      </right>
      <top style="mediumDashed">
        <color rgb="FF92D050"/>
      </top>
      <bottom style="mediumDashed">
        <color rgb="FF92D050"/>
      </bottom>
      <diagonal/>
    </border>
  </borders>
  <cellStyleXfs count="476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44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1" fillId="0" borderId="0" applyNumberFormat="0" applyFill="0" applyBorder="0" applyAlignment="0" applyProtection="0"/>
  </cellStyleXfs>
  <cellXfs count="120">
    <xf numFmtId="0" fontId="0" fillId="0" borderId="0" xfId="0"/>
    <xf numFmtId="0" fontId="0" fillId="0" borderId="0" xfId="0" applyAlignment="1">
      <alignment horizontal="right"/>
    </xf>
    <xf numFmtId="164" fontId="0" fillId="0" borderId="0" xfId="0" applyNumberFormat="1" applyFont="1" applyAlignment="1">
      <alignment horizontal="right"/>
    </xf>
    <xf numFmtId="164" fontId="0" fillId="0" borderId="0" xfId="0" applyNumberFormat="1" applyAlignment="1">
      <alignment horizontal="right"/>
    </xf>
    <xf numFmtId="0" fontId="3" fillId="0" borderId="0" xfId="0" applyFont="1"/>
    <xf numFmtId="165" fontId="4" fillId="0" borderId="0" xfId="0" quotePrefix="1" applyNumberFormat="1" applyFont="1" applyAlignment="1">
      <alignment horizontal="right"/>
    </xf>
    <xf numFmtId="165" fontId="3" fillId="0" borderId="0" xfId="0" applyNumberFormat="1" applyFont="1" applyAlignment="1">
      <alignment horizontal="right"/>
    </xf>
    <xf numFmtId="0" fontId="3" fillId="0" borderId="0" xfId="0" applyFont="1" applyBorder="1"/>
    <xf numFmtId="165" fontId="3" fillId="0" borderId="0" xfId="0" applyNumberFormat="1" applyFont="1" applyBorder="1" applyAlignment="1">
      <alignment horizontal="right"/>
    </xf>
    <xf numFmtId="0" fontId="0" fillId="2" borderId="0" xfId="0" applyFill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3" borderId="0" xfId="0" applyFont="1" applyFill="1"/>
    <xf numFmtId="14" fontId="10" fillId="0" borderId="0" xfId="0" applyNumberFormat="1" applyFont="1"/>
    <xf numFmtId="14" fontId="7" fillId="0" borderId="0" xfId="0" applyNumberFormat="1" applyFont="1"/>
    <xf numFmtId="10" fontId="10" fillId="0" borderId="0" xfId="0" applyNumberFormat="1" applyFont="1"/>
    <xf numFmtId="10" fontId="7" fillId="0" borderId="0" xfId="0" applyNumberFormat="1" applyFont="1"/>
    <xf numFmtId="0" fontId="12" fillId="0" borderId="0" xfId="0" applyFont="1" applyAlignment="1">
      <alignment horizontal="centerContinuous"/>
    </xf>
    <xf numFmtId="0" fontId="8" fillId="0" borderId="0" xfId="0" applyFont="1" applyBorder="1" applyAlignment="1">
      <alignment horizontal="left" indent="1"/>
    </xf>
    <xf numFmtId="0" fontId="8" fillId="0" borderId="0" xfId="0" applyFont="1" applyBorder="1"/>
    <xf numFmtId="165" fontId="14" fillId="0" borderId="0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0" xfId="0" applyNumberFormat="1" applyFont="1" applyBorder="1" applyAlignment="1">
      <alignment horizontal="right"/>
    </xf>
    <xf numFmtId="165" fontId="8" fillId="0" borderId="0" xfId="0" applyNumberFormat="1" applyFont="1" applyBorder="1" applyAlignment="1">
      <alignment horizontal="right"/>
    </xf>
    <xf numFmtId="0" fontId="8" fillId="0" borderId="2" xfId="0" applyFont="1" applyBorder="1" applyAlignment="1">
      <alignment horizontal="left" indent="1"/>
    </xf>
    <xf numFmtId="0" fontId="8" fillId="0" borderId="2" xfId="0" applyFont="1" applyBorder="1"/>
    <xf numFmtId="165" fontId="8" fillId="0" borderId="2" xfId="0" applyNumberFormat="1" applyFont="1" applyBorder="1" applyAlignment="1">
      <alignment horizontal="right"/>
    </xf>
    <xf numFmtId="0" fontId="7" fillId="0" borderId="0" xfId="0" applyFont="1" applyAlignment="1">
      <alignment horizontal="right"/>
    </xf>
    <xf numFmtId="164" fontId="7" fillId="0" borderId="0" xfId="0" applyNumberFormat="1" applyFont="1" applyAlignment="1">
      <alignment horizontal="right"/>
    </xf>
    <xf numFmtId="0" fontId="7" fillId="4" borderId="0" xfId="0" applyFont="1" applyFill="1"/>
    <xf numFmtId="164" fontId="7" fillId="4" borderId="0" xfId="0" applyNumberFormat="1" applyFont="1" applyFill="1" applyAlignment="1">
      <alignment horizontal="right"/>
    </xf>
    <xf numFmtId="164" fontId="7" fillId="0" borderId="0" xfId="0" applyNumberFormat="1" applyFont="1"/>
    <xf numFmtId="10" fontId="7" fillId="0" borderId="3" xfId="0" applyNumberFormat="1" applyFont="1" applyBorder="1"/>
    <xf numFmtId="0" fontId="7" fillId="0" borderId="4" xfId="0" applyFont="1" applyBorder="1"/>
    <xf numFmtId="164" fontId="7" fillId="0" borderId="5" xfId="0" applyNumberFormat="1" applyFont="1" applyBorder="1"/>
    <xf numFmtId="164" fontId="11" fillId="0" borderId="0" xfId="0" applyNumberFormat="1" applyFont="1"/>
    <xf numFmtId="10" fontId="15" fillId="0" borderId="2" xfId="0" applyNumberFormat="1" applyFont="1" applyBorder="1" applyAlignment="1">
      <alignment horizontal="centerContinuous"/>
    </xf>
    <xf numFmtId="0" fontId="15" fillId="0" borderId="2" xfId="0" applyFont="1" applyBorder="1" applyAlignment="1">
      <alignment horizontal="centerContinuous"/>
    </xf>
    <xf numFmtId="10" fontId="11" fillId="0" borderId="0" xfId="0" applyNumberFormat="1" applyFont="1"/>
    <xf numFmtId="164" fontId="7" fillId="0" borderId="6" xfId="0" applyNumberFormat="1" applyFont="1" applyBorder="1" applyAlignment="1">
      <alignment horizontal="right"/>
    </xf>
    <xf numFmtId="164" fontId="7" fillId="0" borderId="7" xfId="0" applyNumberFormat="1" applyFont="1" applyBorder="1" applyAlignment="1">
      <alignment horizontal="right"/>
    </xf>
    <xf numFmtId="164" fontId="7" fillId="0" borderId="8" xfId="0" applyNumberFormat="1" applyFont="1" applyBorder="1" applyAlignment="1">
      <alignment horizontal="right"/>
    </xf>
    <xf numFmtId="164" fontId="7" fillId="0" borderId="9" xfId="0" applyNumberFormat="1" applyFont="1" applyBorder="1" applyAlignment="1">
      <alignment horizontal="right"/>
    </xf>
    <xf numFmtId="164" fontId="7" fillId="0" borderId="11" xfId="0" applyNumberFormat="1" applyFont="1" applyBorder="1" applyAlignment="1">
      <alignment horizontal="right"/>
    </xf>
    <xf numFmtId="164" fontId="7" fillId="0" borderId="1" xfId="0" applyNumberFormat="1" applyFont="1" applyBorder="1" applyAlignment="1">
      <alignment horizontal="right"/>
    </xf>
    <xf numFmtId="164" fontId="7" fillId="0" borderId="12" xfId="0" applyNumberFormat="1" applyFont="1" applyBorder="1" applyAlignment="1">
      <alignment horizontal="right"/>
    </xf>
    <xf numFmtId="166" fontId="7" fillId="0" borderId="0" xfId="0" applyNumberFormat="1" applyFont="1"/>
    <xf numFmtId="166" fontId="7" fillId="2" borderId="0" xfId="0" applyNumberFormat="1" applyFont="1" applyFill="1" applyBorder="1"/>
    <xf numFmtId="10" fontId="12" fillId="0" borderId="0" xfId="0" applyNumberFormat="1" applyFont="1" applyAlignment="1">
      <alignment horizontal="centerContinuous"/>
    </xf>
    <xf numFmtId="164" fontId="7" fillId="0" borderId="0" xfId="0" applyNumberFormat="1" applyFont="1" applyBorder="1"/>
    <xf numFmtId="165" fontId="7" fillId="0" borderId="0" xfId="0" applyNumberFormat="1" applyFont="1"/>
    <xf numFmtId="0" fontId="7" fillId="2" borderId="0" xfId="0" applyFont="1" applyFill="1"/>
    <xf numFmtId="166" fontId="7" fillId="2" borderId="0" xfId="0" applyNumberFormat="1" applyFont="1" applyFill="1"/>
    <xf numFmtId="165" fontId="14" fillId="0" borderId="0" xfId="0" quotePrefix="1" applyNumberFormat="1" applyFont="1" applyBorder="1" applyAlignment="1">
      <alignment horizontal="right"/>
    </xf>
    <xf numFmtId="165" fontId="14" fillId="0" borderId="2" xfId="0" applyNumberFormat="1" applyFont="1" applyBorder="1" applyAlignment="1">
      <alignment horizontal="right"/>
    </xf>
    <xf numFmtId="14" fontId="10" fillId="0" borderId="4" xfId="0" applyNumberFormat="1" applyFont="1" applyBorder="1"/>
    <xf numFmtId="14" fontId="13" fillId="0" borderId="4" xfId="0" applyNumberFormat="1" applyFont="1" applyBorder="1" applyAlignment="1">
      <alignment horizontal="right"/>
    </xf>
    <xf numFmtId="0" fontId="7" fillId="5" borderId="7" xfId="0" applyFont="1" applyFill="1" applyBorder="1"/>
    <xf numFmtId="164" fontId="7" fillId="5" borderId="7" xfId="0" applyNumberFormat="1" applyFont="1" applyFill="1" applyBorder="1" applyAlignment="1">
      <alignment horizontal="right"/>
    </xf>
    <xf numFmtId="0" fontId="8" fillId="0" borderId="1" xfId="0" applyFont="1" applyBorder="1" applyAlignment="1">
      <alignment horizontal="left" indent="1"/>
    </xf>
    <xf numFmtId="0" fontId="8" fillId="0" borderId="1" xfId="0" applyFont="1" applyBorder="1"/>
    <xf numFmtId="0" fontId="16" fillId="0" borderId="0" xfId="0" applyFont="1" applyBorder="1" applyAlignment="1">
      <alignment horizontal="right" vertical="center" textRotation="90" wrapText="1"/>
    </xf>
    <xf numFmtId="0" fontId="8" fillId="2" borderId="1" xfId="0" applyFont="1" applyFill="1" applyBorder="1" applyAlignment="1">
      <alignment horizontal="left" indent="1"/>
    </xf>
    <xf numFmtId="0" fontId="8" fillId="2" borderId="1" xfId="0" applyFont="1" applyFill="1" applyBorder="1"/>
    <xf numFmtId="165" fontId="14" fillId="2" borderId="1" xfId="0" quotePrefix="1" applyNumberFormat="1" applyFont="1" applyFill="1" applyBorder="1" applyAlignment="1">
      <alignment horizontal="right"/>
    </xf>
    <xf numFmtId="0" fontId="9" fillId="3" borderId="0" xfId="0" applyFont="1" applyFill="1" applyBorder="1"/>
    <xf numFmtId="0" fontId="19" fillId="0" borderId="0" xfId="0" applyFont="1"/>
    <xf numFmtId="0" fontId="6" fillId="6" borderId="14" xfId="0" applyFont="1" applyFill="1" applyBorder="1"/>
    <xf numFmtId="0" fontId="6" fillId="6" borderId="15" xfId="0" applyFont="1" applyFill="1" applyBorder="1"/>
    <xf numFmtId="164" fontId="6" fillId="6" borderId="15" xfId="0" applyNumberFormat="1" applyFont="1" applyFill="1" applyBorder="1"/>
    <xf numFmtId="164" fontId="6" fillId="6" borderId="16" xfId="0" applyNumberFormat="1" applyFont="1" applyFill="1" applyBorder="1"/>
    <xf numFmtId="0" fontId="6" fillId="6" borderId="0" xfId="0" applyFont="1" applyFill="1" applyBorder="1"/>
    <xf numFmtId="44" fontId="6" fillId="6" borderId="0" xfId="473" applyFont="1" applyFill="1" applyBorder="1"/>
    <xf numFmtId="0" fontId="23" fillId="0" borderId="0" xfId="0" applyFont="1"/>
    <xf numFmtId="0" fontId="24" fillId="0" borderId="0" xfId="0" applyFont="1"/>
    <xf numFmtId="0" fontId="6" fillId="5" borderId="7" xfId="0" applyFont="1" applyFill="1" applyBorder="1"/>
    <xf numFmtId="0" fontId="26" fillId="0" borderId="0" xfId="0" applyFont="1" applyBorder="1"/>
    <xf numFmtId="8" fontId="25" fillId="0" borderId="0" xfId="0" applyNumberFormat="1" applyFont="1" applyBorder="1"/>
    <xf numFmtId="9" fontId="25" fillId="0" borderId="0" xfId="474" applyFont="1" applyBorder="1"/>
    <xf numFmtId="0" fontId="0" fillId="2" borderId="0" xfId="0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22" fillId="2" borderId="0" xfId="0" applyFont="1" applyFill="1" applyBorder="1"/>
    <xf numFmtId="3" fontId="7" fillId="2" borderId="0" xfId="0" applyNumberFormat="1" applyFont="1" applyFill="1" applyBorder="1"/>
    <xf numFmtId="167" fontId="7" fillId="2" borderId="0" xfId="473" applyNumberFormat="1" applyFont="1" applyFill="1" applyBorder="1"/>
    <xf numFmtId="9" fontId="21" fillId="2" borderId="0" xfId="0" applyNumberFormat="1" applyFont="1" applyFill="1" applyBorder="1"/>
    <xf numFmtId="10" fontId="7" fillId="2" borderId="0" xfId="0" applyNumberFormat="1" applyFont="1" applyFill="1" applyBorder="1" applyAlignment="1">
      <alignment horizontal="center"/>
    </xf>
    <xf numFmtId="167" fontId="7" fillId="2" borderId="0" xfId="0" applyNumberFormat="1" applyFont="1" applyFill="1" applyBorder="1"/>
    <xf numFmtId="167" fontId="6" fillId="2" borderId="0" xfId="0" applyNumberFormat="1" applyFont="1" applyFill="1" applyBorder="1"/>
    <xf numFmtId="0" fontId="27" fillId="0" borderId="0" xfId="0" applyFont="1"/>
    <xf numFmtId="44" fontId="8" fillId="0" borderId="0" xfId="0" applyNumberFormat="1" applyFont="1" applyBorder="1"/>
    <xf numFmtId="9" fontId="26" fillId="0" borderId="0" xfId="474" applyFont="1"/>
    <xf numFmtId="0" fontId="29" fillId="0" borderId="0" xfId="0" applyFont="1"/>
    <xf numFmtId="44" fontId="7" fillId="0" borderId="0" xfId="0" applyNumberFormat="1" applyFont="1"/>
    <xf numFmtId="0" fontId="1" fillId="0" borderId="0" xfId="475"/>
    <xf numFmtId="0" fontId="7" fillId="0" borderId="0" xfId="0" applyFont="1" applyFill="1" applyBorder="1"/>
    <xf numFmtId="3" fontId="7" fillId="0" borderId="0" xfId="0" applyNumberFormat="1" applyFont="1" applyFill="1" applyBorder="1"/>
    <xf numFmtId="167" fontId="7" fillId="0" borderId="0" xfId="473" applyNumberFormat="1" applyFont="1" applyFill="1" applyBorder="1"/>
    <xf numFmtId="9" fontId="21" fillId="0" borderId="0" xfId="0" applyNumberFormat="1" applyFont="1" applyFill="1" applyBorder="1"/>
    <xf numFmtId="10" fontId="7" fillId="0" borderId="0" xfId="0" applyNumberFormat="1" applyFont="1" applyFill="1" applyBorder="1" applyAlignment="1">
      <alignment horizontal="center"/>
    </xf>
    <xf numFmtId="167" fontId="7" fillId="0" borderId="0" xfId="0" applyNumberFormat="1" applyFont="1" applyFill="1" applyBorder="1"/>
    <xf numFmtId="10" fontId="7" fillId="0" borderId="0" xfId="0" applyNumberFormat="1" applyFont="1" applyFill="1" applyBorder="1"/>
    <xf numFmtId="44" fontId="7" fillId="0" borderId="0" xfId="473" applyFont="1" applyFill="1" applyBorder="1"/>
    <xf numFmtId="10" fontId="7" fillId="0" borderId="0" xfId="474" applyNumberFormat="1" applyFont="1" applyFill="1" applyBorder="1"/>
    <xf numFmtId="10" fontId="15" fillId="0" borderId="0" xfId="0" applyNumberFormat="1" applyFont="1" applyFill="1" applyBorder="1" applyAlignment="1">
      <alignment horizontal="centerContinuous"/>
    </xf>
    <xf numFmtId="0" fontId="15" fillId="0" borderId="0" xfId="0" applyFont="1" applyFill="1" applyBorder="1" applyAlignment="1">
      <alignment horizontal="centerContinuous"/>
    </xf>
    <xf numFmtId="9" fontId="7" fillId="0" borderId="0" xfId="0" applyNumberFormat="1" applyFont="1" applyFill="1" applyBorder="1"/>
    <xf numFmtId="166" fontId="7" fillId="0" borderId="0" xfId="0" applyNumberFormat="1" applyFont="1" applyFill="1" applyBorder="1"/>
    <xf numFmtId="3" fontId="25" fillId="0" borderId="0" xfId="0" applyNumberFormat="1" applyFont="1" applyBorder="1"/>
    <xf numFmtId="165" fontId="14" fillId="0" borderId="1" xfId="0" applyNumberFormat="1" applyFont="1" applyBorder="1" applyAlignment="1">
      <alignment horizontal="right"/>
    </xf>
    <xf numFmtId="165" fontId="14" fillId="2" borderId="1" xfId="0" applyNumberFormat="1" applyFont="1" applyFill="1" applyBorder="1" applyAlignment="1">
      <alignment horizontal="right"/>
    </xf>
    <xf numFmtId="0" fontId="16" fillId="0" borderId="0" xfId="0" applyFont="1" applyFill="1" applyBorder="1" applyAlignment="1">
      <alignment horizontal="right" vertical="center" textRotation="90" wrapText="1"/>
    </xf>
    <xf numFmtId="0" fontId="7" fillId="0" borderId="1" xfId="0" applyFont="1" applyBorder="1" applyAlignment="1">
      <alignment horizontal="center"/>
    </xf>
    <xf numFmtId="0" fontId="20" fillId="2" borderId="0" xfId="0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horizontal="center" vertical="center" wrapText="1"/>
    </xf>
    <xf numFmtId="0" fontId="16" fillId="0" borderId="13" xfId="0" applyFont="1" applyBorder="1" applyAlignment="1">
      <alignment horizontal="right" vertical="center" textRotation="90" wrapText="1"/>
    </xf>
    <xf numFmtId="10" fontId="10" fillId="0" borderId="0" xfId="474" applyNumberFormat="1" applyFont="1"/>
    <xf numFmtId="14" fontId="13" fillId="6" borderId="4" xfId="0" applyNumberFormat="1" applyFont="1" applyFill="1" applyBorder="1" applyAlignment="1">
      <alignment horizontal="right"/>
    </xf>
  </cellXfs>
  <cellStyles count="476">
    <cellStyle name="Currency" xfId="473" builtinId="4"/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Followed Hyperlink" xfId="190" builtinId="9" hidden="1"/>
    <cellStyle name="Followed Hyperlink" xfId="192" builtinId="9" hidden="1"/>
    <cellStyle name="Followed Hyperlink" xfId="194" builtinId="9" hidden="1"/>
    <cellStyle name="Followed Hyperlink" xfId="196" builtinId="9" hidden="1"/>
    <cellStyle name="Followed Hyperlink" xfId="198" builtinId="9" hidden="1"/>
    <cellStyle name="Followed Hyperlink" xfId="200" builtinId="9" hidden="1"/>
    <cellStyle name="Followed Hyperlink" xfId="202" builtinId="9" hidden="1"/>
    <cellStyle name="Followed Hyperlink" xfId="204" builtinId="9" hidden="1"/>
    <cellStyle name="Followed Hyperlink" xfId="206" builtinId="9" hidden="1"/>
    <cellStyle name="Followed Hyperlink" xfId="208" builtinId="9" hidden="1"/>
    <cellStyle name="Followed Hyperlink" xfId="210" builtinId="9" hidden="1"/>
    <cellStyle name="Followed Hyperlink" xfId="212" builtinId="9" hidden="1"/>
    <cellStyle name="Followed Hyperlink" xfId="214" builtinId="9" hidden="1"/>
    <cellStyle name="Followed Hyperlink" xfId="216" builtinId="9" hidden="1"/>
    <cellStyle name="Followed Hyperlink" xfId="218" builtinId="9" hidden="1"/>
    <cellStyle name="Followed Hyperlink" xfId="220" builtinId="9" hidden="1"/>
    <cellStyle name="Followed Hyperlink" xfId="222" builtinId="9" hidden="1"/>
    <cellStyle name="Followed Hyperlink" xfId="224" builtinId="9" hidden="1"/>
    <cellStyle name="Followed Hyperlink" xfId="226" builtinId="9" hidden="1"/>
    <cellStyle name="Followed Hyperlink" xfId="228" builtinId="9" hidden="1"/>
    <cellStyle name="Followed Hyperlink" xfId="230" builtinId="9" hidden="1"/>
    <cellStyle name="Followed Hyperlink" xfId="232" builtinId="9" hidden="1"/>
    <cellStyle name="Followed Hyperlink" xfId="234" builtinId="9" hidden="1"/>
    <cellStyle name="Followed Hyperlink" xfId="236" builtinId="9" hidden="1"/>
    <cellStyle name="Followed Hyperlink" xfId="238" builtinId="9" hidden="1"/>
    <cellStyle name="Followed Hyperlink" xfId="240" builtinId="9" hidden="1"/>
    <cellStyle name="Followed Hyperlink" xfId="242" builtinId="9" hidden="1"/>
    <cellStyle name="Followed Hyperlink" xfId="244" builtinId="9" hidden="1"/>
    <cellStyle name="Followed Hyperlink" xfId="246" builtinId="9" hidden="1"/>
    <cellStyle name="Followed Hyperlink" xfId="248" builtinId="9" hidden="1"/>
    <cellStyle name="Followed Hyperlink" xfId="250" builtinId="9" hidden="1"/>
    <cellStyle name="Followed Hyperlink" xfId="252" builtinId="9" hidden="1"/>
    <cellStyle name="Followed Hyperlink" xfId="254" builtinId="9" hidden="1"/>
    <cellStyle name="Followed Hyperlink" xfId="256" builtinId="9" hidden="1"/>
    <cellStyle name="Followed Hyperlink" xfId="258" builtinId="9" hidden="1"/>
    <cellStyle name="Followed Hyperlink" xfId="260" builtinId="9" hidden="1"/>
    <cellStyle name="Followed Hyperlink" xfId="262" builtinId="9" hidden="1"/>
    <cellStyle name="Followed Hyperlink" xfId="264" builtinId="9" hidden="1"/>
    <cellStyle name="Followed Hyperlink" xfId="266" builtinId="9" hidden="1"/>
    <cellStyle name="Followed Hyperlink" xfId="268" builtinId="9" hidden="1"/>
    <cellStyle name="Followed Hyperlink" xfId="270" builtinId="9" hidden="1"/>
    <cellStyle name="Followed Hyperlink" xfId="272" builtinId="9" hidden="1"/>
    <cellStyle name="Followed Hyperlink" xfId="274" builtinId="9" hidden="1"/>
    <cellStyle name="Followed Hyperlink" xfId="276" builtinId="9" hidden="1"/>
    <cellStyle name="Followed Hyperlink" xfId="278" builtinId="9" hidden="1"/>
    <cellStyle name="Followed Hyperlink" xfId="280" builtinId="9" hidden="1"/>
    <cellStyle name="Followed Hyperlink" xfId="282" builtinId="9" hidden="1"/>
    <cellStyle name="Followed Hyperlink" xfId="284" builtinId="9" hidden="1"/>
    <cellStyle name="Followed Hyperlink" xfId="286" builtinId="9" hidden="1"/>
    <cellStyle name="Followed Hyperlink" xfId="288" builtinId="9" hidden="1"/>
    <cellStyle name="Followed Hyperlink" xfId="290" builtinId="9" hidden="1"/>
    <cellStyle name="Followed Hyperlink" xfId="292" builtinId="9" hidden="1"/>
    <cellStyle name="Followed Hyperlink" xfId="294" builtinId="9" hidden="1"/>
    <cellStyle name="Followed Hyperlink" xfId="296" builtinId="9" hidden="1"/>
    <cellStyle name="Followed Hyperlink" xfId="298" builtinId="9" hidden="1"/>
    <cellStyle name="Followed Hyperlink" xfId="300" builtinId="9" hidden="1"/>
    <cellStyle name="Followed Hyperlink" xfId="302" builtinId="9" hidden="1"/>
    <cellStyle name="Followed Hyperlink" xfId="304" builtinId="9" hidden="1"/>
    <cellStyle name="Followed Hyperlink" xfId="306" builtinId="9" hidden="1"/>
    <cellStyle name="Followed Hyperlink" xfId="308" builtinId="9" hidden="1"/>
    <cellStyle name="Followed Hyperlink" xfId="310" builtinId="9" hidden="1"/>
    <cellStyle name="Followed Hyperlink" xfId="312" builtinId="9" hidden="1"/>
    <cellStyle name="Followed Hyperlink" xfId="314" builtinId="9" hidden="1"/>
    <cellStyle name="Followed Hyperlink" xfId="316" builtinId="9" hidden="1"/>
    <cellStyle name="Followed Hyperlink" xfId="318" builtinId="9" hidden="1"/>
    <cellStyle name="Followed Hyperlink" xfId="320" builtinId="9" hidden="1"/>
    <cellStyle name="Followed Hyperlink" xfId="322" builtinId="9" hidden="1"/>
    <cellStyle name="Followed Hyperlink" xfId="324" builtinId="9" hidden="1"/>
    <cellStyle name="Followed Hyperlink" xfId="326" builtinId="9" hidden="1"/>
    <cellStyle name="Followed Hyperlink" xfId="328" builtinId="9" hidden="1"/>
    <cellStyle name="Followed Hyperlink" xfId="330" builtinId="9" hidden="1"/>
    <cellStyle name="Followed Hyperlink" xfId="332" builtinId="9" hidden="1"/>
    <cellStyle name="Followed Hyperlink" xfId="334" builtinId="9" hidden="1"/>
    <cellStyle name="Followed Hyperlink" xfId="336" builtinId="9" hidden="1"/>
    <cellStyle name="Followed Hyperlink" xfId="338" builtinId="9" hidden="1"/>
    <cellStyle name="Followed Hyperlink" xfId="340" builtinId="9" hidden="1"/>
    <cellStyle name="Followed Hyperlink" xfId="342" builtinId="9" hidden="1"/>
    <cellStyle name="Followed Hyperlink" xfId="344" builtinId="9" hidden="1"/>
    <cellStyle name="Followed Hyperlink" xfId="346" builtinId="9" hidden="1"/>
    <cellStyle name="Followed Hyperlink" xfId="348" builtinId="9" hidden="1"/>
    <cellStyle name="Followed Hyperlink" xfId="350" builtinId="9" hidden="1"/>
    <cellStyle name="Followed Hyperlink" xfId="352" builtinId="9" hidden="1"/>
    <cellStyle name="Followed Hyperlink" xfId="354" builtinId="9" hidden="1"/>
    <cellStyle name="Followed Hyperlink" xfId="356" builtinId="9" hidden="1"/>
    <cellStyle name="Followed Hyperlink" xfId="358" builtinId="9" hidden="1"/>
    <cellStyle name="Followed Hyperlink" xfId="360" builtinId="9" hidden="1"/>
    <cellStyle name="Followed Hyperlink" xfId="362" builtinId="9" hidden="1"/>
    <cellStyle name="Followed Hyperlink" xfId="364" builtinId="9" hidden="1"/>
    <cellStyle name="Followed Hyperlink" xfId="366" builtinId="9" hidden="1"/>
    <cellStyle name="Followed Hyperlink" xfId="368" builtinId="9" hidden="1"/>
    <cellStyle name="Followed Hyperlink" xfId="370" builtinId="9" hidden="1"/>
    <cellStyle name="Followed Hyperlink" xfId="372" builtinId="9" hidden="1"/>
    <cellStyle name="Followed Hyperlink" xfId="374" builtinId="9" hidden="1"/>
    <cellStyle name="Followed Hyperlink" xfId="376" builtinId="9" hidden="1"/>
    <cellStyle name="Followed Hyperlink" xfId="378" builtinId="9" hidden="1"/>
    <cellStyle name="Followed Hyperlink" xfId="380" builtinId="9" hidden="1"/>
    <cellStyle name="Followed Hyperlink" xfId="382" builtinId="9" hidden="1"/>
    <cellStyle name="Followed Hyperlink" xfId="384" builtinId="9" hidden="1"/>
    <cellStyle name="Followed Hyperlink" xfId="386" builtinId="9" hidden="1"/>
    <cellStyle name="Followed Hyperlink" xfId="388" builtinId="9" hidden="1"/>
    <cellStyle name="Followed Hyperlink" xfId="390" builtinId="9" hidden="1"/>
    <cellStyle name="Followed Hyperlink" xfId="392" builtinId="9" hidden="1"/>
    <cellStyle name="Followed Hyperlink" xfId="394" builtinId="9" hidden="1"/>
    <cellStyle name="Followed Hyperlink" xfId="396" builtinId="9" hidden="1"/>
    <cellStyle name="Followed Hyperlink" xfId="398" builtinId="9" hidden="1"/>
    <cellStyle name="Followed Hyperlink" xfId="400" builtinId="9" hidden="1"/>
    <cellStyle name="Followed Hyperlink" xfId="402" builtinId="9" hidden="1"/>
    <cellStyle name="Followed Hyperlink" xfId="404" builtinId="9" hidden="1"/>
    <cellStyle name="Followed Hyperlink" xfId="406" builtinId="9" hidden="1"/>
    <cellStyle name="Followed Hyperlink" xfId="408" builtinId="9" hidden="1"/>
    <cellStyle name="Followed Hyperlink" xfId="410" builtinId="9" hidden="1"/>
    <cellStyle name="Followed Hyperlink" xfId="412" builtinId="9" hidden="1"/>
    <cellStyle name="Followed Hyperlink" xfId="414" builtinId="9" hidden="1"/>
    <cellStyle name="Followed Hyperlink" xfId="416" builtinId="9" hidden="1"/>
    <cellStyle name="Followed Hyperlink" xfId="418" builtinId="9" hidden="1"/>
    <cellStyle name="Followed Hyperlink" xfId="420" builtinId="9" hidden="1"/>
    <cellStyle name="Followed Hyperlink" xfId="422" builtinId="9" hidden="1"/>
    <cellStyle name="Followed Hyperlink" xfId="424" builtinId="9" hidden="1"/>
    <cellStyle name="Followed Hyperlink" xfId="426" builtinId="9" hidden="1"/>
    <cellStyle name="Followed Hyperlink" xfId="428" builtinId="9" hidden="1"/>
    <cellStyle name="Followed Hyperlink" xfId="430" builtinId="9" hidden="1"/>
    <cellStyle name="Followed Hyperlink" xfId="432" builtinId="9" hidden="1"/>
    <cellStyle name="Followed Hyperlink" xfId="434" builtinId="9" hidden="1"/>
    <cellStyle name="Followed Hyperlink" xfId="436" builtinId="9" hidden="1"/>
    <cellStyle name="Followed Hyperlink" xfId="438" builtinId="9" hidden="1"/>
    <cellStyle name="Followed Hyperlink" xfId="440" builtinId="9" hidden="1"/>
    <cellStyle name="Followed Hyperlink" xfId="442" builtinId="9" hidden="1"/>
    <cellStyle name="Followed Hyperlink" xfId="444" builtinId="9" hidden="1"/>
    <cellStyle name="Followed Hyperlink" xfId="446" builtinId="9" hidden="1"/>
    <cellStyle name="Followed Hyperlink" xfId="448" builtinId="9" hidden="1"/>
    <cellStyle name="Followed Hyperlink" xfId="450" builtinId="9" hidden="1"/>
    <cellStyle name="Followed Hyperlink" xfId="452" builtinId="9" hidden="1"/>
    <cellStyle name="Followed Hyperlink" xfId="454" builtinId="9" hidden="1"/>
    <cellStyle name="Followed Hyperlink" xfId="456" builtinId="9" hidden="1"/>
    <cellStyle name="Followed Hyperlink" xfId="458" builtinId="9" hidden="1"/>
    <cellStyle name="Followed Hyperlink" xfId="460" builtinId="9" hidden="1"/>
    <cellStyle name="Followed Hyperlink" xfId="462" builtinId="9" hidden="1"/>
    <cellStyle name="Followed Hyperlink" xfId="464" builtinId="9" hidden="1"/>
    <cellStyle name="Followed Hyperlink" xfId="466" builtinId="9" hidden="1"/>
    <cellStyle name="Followed Hyperlink" xfId="468" builtinId="9" hidden="1"/>
    <cellStyle name="Followed Hyperlink" xfId="470" builtinId="9" hidden="1"/>
    <cellStyle name="Followed Hyperlink" xfId="472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Hyperlink" xfId="189" builtinId="8" hidden="1"/>
    <cellStyle name="Hyperlink" xfId="191" builtinId="8" hidden="1"/>
    <cellStyle name="Hyperlink" xfId="193" builtinId="8" hidden="1"/>
    <cellStyle name="Hyperlink" xfId="195" builtinId="8" hidden="1"/>
    <cellStyle name="Hyperlink" xfId="197" builtinId="8" hidden="1"/>
    <cellStyle name="Hyperlink" xfId="199" builtinId="8" hidden="1"/>
    <cellStyle name="Hyperlink" xfId="201" builtinId="8" hidden="1"/>
    <cellStyle name="Hyperlink" xfId="203" builtinId="8" hidden="1"/>
    <cellStyle name="Hyperlink" xfId="205" builtinId="8" hidden="1"/>
    <cellStyle name="Hyperlink" xfId="207" builtinId="8" hidden="1"/>
    <cellStyle name="Hyperlink" xfId="209" builtinId="8" hidden="1"/>
    <cellStyle name="Hyperlink" xfId="211" builtinId="8" hidden="1"/>
    <cellStyle name="Hyperlink" xfId="213" builtinId="8" hidden="1"/>
    <cellStyle name="Hyperlink" xfId="215" builtinId="8" hidden="1"/>
    <cellStyle name="Hyperlink" xfId="217" builtinId="8" hidden="1"/>
    <cellStyle name="Hyperlink" xfId="219" builtinId="8" hidden="1"/>
    <cellStyle name="Hyperlink" xfId="221" builtinId="8" hidden="1"/>
    <cellStyle name="Hyperlink" xfId="223" builtinId="8" hidden="1"/>
    <cellStyle name="Hyperlink" xfId="225" builtinId="8" hidden="1"/>
    <cellStyle name="Hyperlink" xfId="227" builtinId="8" hidden="1"/>
    <cellStyle name="Hyperlink" xfId="229" builtinId="8" hidden="1"/>
    <cellStyle name="Hyperlink" xfId="231" builtinId="8" hidden="1"/>
    <cellStyle name="Hyperlink" xfId="233" builtinId="8" hidden="1"/>
    <cellStyle name="Hyperlink" xfId="235" builtinId="8" hidden="1"/>
    <cellStyle name="Hyperlink" xfId="237" builtinId="8" hidden="1"/>
    <cellStyle name="Hyperlink" xfId="239" builtinId="8" hidden="1"/>
    <cellStyle name="Hyperlink" xfId="241" builtinId="8" hidden="1"/>
    <cellStyle name="Hyperlink" xfId="243" builtinId="8" hidden="1"/>
    <cellStyle name="Hyperlink" xfId="245" builtinId="8" hidden="1"/>
    <cellStyle name="Hyperlink" xfId="247" builtinId="8" hidden="1"/>
    <cellStyle name="Hyperlink" xfId="249" builtinId="8" hidden="1"/>
    <cellStyle name="Hyperlink" xfId="251" builtinId="8" hidden="1"/>
    <cellStyle name="Hyperlink" xfId="253" builtinId="8" hidden="1"/>
    <cellStyle name="Hyperlink" xfId="255" builtinId="8" hidden="1"/>
    <cellStyle name="Hyperlink" xfId="257" builtinId="8" hidden="1"/>
    <cellStyle name="Hyperlink" xfId="259" builtinId="8" hidden="1"/>
    <cellStyle name="Hyperlink" xfId="261" builtinId="8" hidden="1"/>
    <cellStyle name="Hyperlink" xfId="263" builtinId="8" hidden="1"/>
    <cellStyle name="Hyperlink" xfId="265" builtinId="8" hidden="1"/>
    <cellStyle name="Hyperlink" xfId="267" builtinId="8" hidden="1"/>
    <cellStyle name="Hyperlink" xfId="269" builtinId="8" hidden="1"/>
    <cellStyle name="Hyperlink" xfId="271" builtinId="8" hidden="1"/>
    <cellStyle name="Hyperlink" xfId="273" builtinId="8" hidden="1"/>
    <cellStyle name="Hyperlink" xfId="275" builtinId="8" hidden="1"/>
    <cellStyle name="Hyperlink" xfId="277" builtinId="8" hidden="1"/>
    <cellStyle name="Hyperlink" xfId="279" builtinId="8" hidden="1"/>
    <cellStyle name="Hyperlink" xfId="281" builtinId="8" hidden="1"/>
    <cellStyle name="Hyperlink" xfId="283" builtinId="8" hidden="1"/>
    <cellStyle name="Hyperlink" xfId="285" builtinId="8" hidden="1"/>
    <cellStyle name="Hyperlink" xfId="287" builtinId="8" hidden="1"/>
    <cellStyle name="Hyperlink" xfId="289" builtinId="8" hidden="1"/>
    <cellStyle name="Hyperlink" xfId="291" builtinId="8" hidden="1"/>
    <cellStyle name="Hyperlink" xfId="293" builtinId="8" hidden="1"/>
    <cellStyle name="Hyperlink" xfId="295" builtinId="8" hidden="1"/>
    <cellStyle name="Hyperlink" xfId="297" builtinId="8" hidden="1"/>
    <cellStyle name="Hyperlink" xfId="299" builtinId="8" hidden="1"/>
    <cellStyle name="Hyperlink" xfId="301" builtinId="8" hidden="1"/>
    <cellStyle name="Hyperlink" xfId="303" builtinId="8" hidden="1"/>
    <cellStyle name="Hyperlink" xfId="305" builtinId="8" hidden="1"/>
    <cellStyle name="Hyperlink" xfId="307" builtinId="8" hidden="1"/>
    <cellStyle name="Hyperlink" xfId="309" builtinId="8" hidden="1"/>
    <cellStyle name="Hyperlink" xfId="311" builtinId="8" hidden="1"/>
    <cellStyle name="Hyperlink" xfId="313" builtinId="8" hidden="1"/>
    <cellStyle name="Hyperlink" xfId="315" builtinId="8" hidden="1"/>
    <cellStyle name="Hyperlink" xfId="317" builtinId="8" hidden="1"/>
    <cellStyle name="Hyperlink" xfId="319" builtinId="8" hidden="1"/>
    <cellStyle name="Hyperlink" xfId="321" builtinId="8" hidden="1"/>
    <cellStyle name="Hyperlink" xfId="323" builtinId="8" hidden="1"/>
    <cellStyle name="Hyperlink" xfId="325" builtinId="8" hidden="1"/>
    <cellStyle name="Hyperlink" xfId="327" builtinId="8" hidden="1"/>
    <cellStyle name="Hyperlink" xfId="329" builtinId="8" hidden="1"/>
    <cellStyle name="Hyperlink" xfId="331" builtinId="8" hidden="1"/>
    <cellStyle name="Hyperlink" xfId="333" builtinId="8" hidden="1"/>
    <cellStyle name="Hyperlink" xfId="335" builtinId="8" hidden="1"/>
    <cellStyle name="Hyperlink" xfId="337" builtinId="8" hidden="1"/>
    <cellStyle name="Hyperlink" xfId="339" builtinId="8" hidden="1"/>
    <cellStyle name="Hyperlink" xfId="341" builtinId="8" hidden="1"/>
    <cellStyle name="Hyperlink" xfId="343" builtinId="8" hidden="1"/>
    <cellStyle name="Hyperlink" xfId="345" builtinId="8" hidden="1"/>
    <cellStyle name="Hyperlink" xfId="347" builtinId="8" hidden="1"/>
    <cellStyle name="Hyperlink" xfId="349" builtinId="8" hidden="1"/>
    <cellStyle name="Hyperlink" xfId="351" builtinId="8" hidden="1"/>
    <cellStyle name="Hyperlink" xfId="353" builtinId="8" hidden="1"/>
    <cellStyle name="Hyperlink" xfId="355" builtinId="8" hidden="1"/>
    <cellStyle name="Hyperlink" xfId="357" builtinId="8" hidden="1"/>
    <cellStyle name="Hyperlink" xfId="359" builtinId="8" hidden="1"/>
    <cellStyle name="Hyperlink" xfId="361" builtinId="8" hidden="1"/>
    <cellStyle name="Hyperlink" xfId="363" builtinId="8" hidden="1"/>
    <cellStyle name="Hyperlink" xfId="365" builtinId="8" hidden="1"/>
    <cellStyle name="Hyperlink" xfId="367" builtinId="8" hidden="1"/>
    <cellStyle name="Hyperlink" xfId="369" builtinId="8" hidden="1"/>
    <cellStyle name="Hyperlink" xfId="371" builtinId="8" hidden="1"/>
    <cellStyle name="Hyperlink" xfId="373" builtinId="8" hidden="1"/>
    <cellStyle name="Hyperlink" xfId="375" builtinId="8" hidden="1"/>
    <cellStyle name="Hyperlink" xfId="377" builtinId="8" hidden="1"/>
    <cellStyle name="Hyperlink" xfId="379" builtinId="8" hidden="1"/>
    <cellStyle name="Hyperlink" xfId="381" builtinId="8" hidden="1"/>
    <cellStyle name="Hyperlink" xfId="383" builtinId="8" hidden="1"/>
    <cellStyle name="Hyperlink" xfId="385" builtinId="8" hidden="1"/>
    <cellStyle name="Hyperlink" xfId="387" builtinId="8" hidden="1"/>
    <cellStyle name="Hyperlink" xfId="389" builtinId="8" hidden="1"/>
    <cellStyle name="Hyperlink" xfId="391" builtinId="8" hidden="1"/>
    <cellStyle name="Hyperlink" xfId="393" builtinId="8" hidden="1"/>
    <cellStyle name="Hyperlink" xfId="395" builtinId="8" hidden="1"/>
    <cellStyle name="Hyperlink" xfId="397" builtinId="8" hidden="1"/>
    <cellStyle name="Hyperlink" xfId="399" builtinId="8" hidden="1"/>
    <cellStyle name="Hyperlink" xfId="401" builtinId="8" hidden="1"/>
    <cellStyle name="Hyperlink" xfId="403" builtinId="8" hidden="1"/>
    <cellStyle name="Hyperlink" xfId="405" builtinId="8" hidden="1"/>
    <cellStyle name="Hyperlink" xfId="407" builtinId="8" hidden="1"/>
    <cellStyle name="Hyperlink" xfId="409" builtinId="8" hidden="1"/>
    <cellStyle name="Hyperlink" xfId="411" builtinId="8" hidden="1"/>
    <cellStyle name="Hyperlink" xfId="413" builtinId="8" hidden="1"/>
    <cellStyle name="Hyperlink" xfId="415" builtinId="8" hidden="1"/>
    <cellStyle name="Hyperlink" xfId="417" builtinId="8" hidden="1"/>
    <cellStyle name="Hyperlink" xfId="419" builtinId="8" hidden="1"/>
    <cellStyle name="Hyperlink" xfId="421" builtinId="8" hidden="1"/>
    <cellStyle name="Hyperlink" xfId="423" builtinId="8" hidden="1"/>
    <cellStyle name="Hyperlink" xfId="425" builtinId="8" hidden="1"/>
    <cellStyle name="Hyperlink" xfId="427" builtinId="8" hidden="1"/>
    <cellStyle name="Hyperlink" xfId="429" builtinId="8" hidden="1"/>
    <cellStyle name="Hyperlink" xfId="431" builtinId="8" hidden="1"/>
    <cellStyle name="Hyperlink" xfId="433" builtinId="8" hidden="1"/>
    <cellStyle name="Hyperlink" xfId="435" builtinId="8" hidden="1"/>
    <cellStyle name="Hyperlink" xfId="437" builtinId="8" hidden="1"/>
    <cellStyle name="Hyperlink" xfId="439" builtinId="8" hidden="1"/>
    <cellStyle name="Hyperlink" xfId="441" builtinId="8" hidden="1"/>
    <cellStyle name="Hyperlink" xfId="443" builtinId="8" hidden="1"/>
    <cellStyle name="Hyperlink" xfId="445" builtinId="8" hidden="1"/>
    <cellStyle name="Hyperlink" xfId="447" builtinId="8" hidden="1"/>
    <cellStyle name="Hyperlink" xfId="449" builtinId="8" hidden="1"/>
    <cellStyle name="Hyperlink" xfId="451" builtinId="8" hidden="1"/>
    <cellStyle name="Hyperlink" xfId="453" builtinId="8" hidden="1"/>
    <cellStyle name="Hyperlink" xfId="455" builtinId="8" hidden="1"/>
    <cellStyle name="Hyperlink" xfId="457" builtinId="8" hidden="1"/>
    <cellStyle name="Hyperlink" xfId="459" builtinId="8" hidden="1"/>
    <cellStyle name="Hyperlink" xfId="461" builtinId="8" hidden="1"/>
    <cellStyle name="Hyperlink" xfId="463" builtinId="8" hidden="1"/>
    <cellStyle name="Hyperlink" xfId="465" builtinId="8" hidden="1"/>
    <cellStyle name="Hyperlink" xfId="467" builtinId="8" hidden="1"/>
    <cellStyle name="Hyperlink" xfId="469" builtinId="8" hidden="1"/>
    <cellStyle name="Hyperlink" xfId="471" builtinId="8" hidden="1"/>
    <cellStyle name="Hyperlink" xfId="475" builtinId="8"/>
    <cellStyle name="Normal" xfId="0" builtinId="0"/>
    <cellStyle name="Percent" xfId="474" builtinId="5"/>
  </cellStyles>
  <dxfs count="0"/>
  <tableStyles count="0" defaultTableStyle="TableStyleMedium9" defaultPivotStyle="PivotStyleMedium4"/>
  <colors>
    <mruColors>
      <color rgb="FF0000FF"/>
      <color rgb="FF334466"/>
      <color rgb="FF222222"/>
      <color rgb="FFBEBEBE"/>
      <color rgb="FFF5F5F5"/>
      <color rgb="FF00BB99"/>
      <color rgb="FF11AA55"/>
      <color rgb="FFFF66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en-CA" b="0">
                <a:latin typeface="Arial" panose="020B0604020202020204" pitchFamily="34" charset="0"/>
                <a:cs typeface="Arial" panose="020B0604020202020204" pitchFamily="34" charset="0"/>
              </a:rPr>
              <a:t>Terminal</a:t>
            </a:r>
            <a:r>
              <a:rPr lang="en-CA" b="0" baseline="0">
                <a:latin typeface="Arial" panose="020B0604020202020204" pitchFamily="34" charset="0"/>
                <a:cs typeface="Arial" panose="020B0604020202020204" pitchFamily="34" charset="0"/>
              </a:rPr>
              <a:t> Value Comparison</a:t>
            </a:r>
            <a:endParaRPr lang="en-CA" b="0"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none" spc="0" normalizeH="0" baseline="0">
              <a:solidFill>
                <a:schemeClr val="dk1">
                  <a:lumMod val="50000"/>
                  <a:lumOff val="50000"/>
                </a:schemeClr>
              </a:solidFill>
              <a:latin typeface="+mj-lt"/>
              <a:ea typeface="+mj-ea"/>
              <a:cs typeface="+mj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DCF!$E$62:$F$62</c:f>
              <c:strCache>
                <c:ptCount val="2"/>
                <c:pt idx="0">
                  <c:v>Discount Rate</c:v>
                </c:pt>
                <c:pt idx="1">
                  <c:v>6.05%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DCF!$G$60:$I$61</c:f>
              <c:multiLvlStrCache>
                <c:ptCount val="3"/>
                <c:lvl>
                  <c:pt idx="0">
                    <c:v>2.00%</c:v>
                  </c:pt>
                  <c:pt idx="1">
                    <c:v>2.50%</c:v>
                  </c:pt>
                  <c:pt idx="2">
                    <c:v>3.00%</c:v>
                  </c:pt>
                </c:lvl>
                <c:lvl>
                  <c:pt idx="0">
                    <c:v>Perpetual Growth Rate</c:v>
                  </c:pt>
                </c:lvl>
              </c:multiLvlStrCache>
            </c:multiLvlStrRef>
          </c:cat>
          <c:val>
            <c:numRef>
              <c:f>DCF!$G$62:$I$62</c:f>
              <c:numCache>
                <c:formatCode>#,##0.0_);\(#,##0.0\)</c:formatCode>
                <c:ptCount val="3"/>
                <c:pt idx="0">
                  <c:v>1102.1699321221013</c:v>
                </c:pt>
                <c:pt idx="1">
                  <c:v>1263.7889072761266</c:v>
                </c:pt>
                <c:pt idx="2">
                  <c:v>1478.4847215611953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F0-9B4B-90DD-58D67C8994DA}"/>
            </c:ext>
          </c:extLst>
        </c:ser>
        <c:ser>
          <c:idx val="1"/>
          <c:order val="1"/>
          <c:tx>
            <c:strRef>
              <c:f>DCF!$E$63:$F$63</c:f>
              <c:strCache>
                <c:ptCount val="2"/>
                <c:pt idx="0">
                  <c:v>Discount Rate</c:v>
                </c:pt>
                <c:pt idx="1">
                  <c:v>6.30%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DCF!$G$60:$I$61</c:f>
              <c:multiLvlStrCache>
                <c:ptCount val="3"/>
                <c:lvl>
                  <c:pt idx="0">
                    <c:v>2.00%</c:v>
                  </c:pt>
                  <c:pt idx="1">
                    <c:v>2.50%</c:v>
                  </c:pt>
                  <c:pt idx="2">
                    <c:v>3.00%</c:v>
                  </c:pt>
                </c:lvl>
                <c:lvl>
                  <c:pt idx="0">
                    <c:v>Perpetual Growth Rate</c:v>
                  </c:pt>
                </c:lvl>
              </c:multiLvlStrCache>
            </c:multiLvlStrRef>
          </c:cat>
          <c:val>
            <c:numRef>
              <c:f>DCF!$G$63:$I$63</c:f>
              <c:numCache>
                <c:formatCode>#,##0.0_);\(#,##0.0\)</c:formatCode>
                <c:ptCount val="3"/>
                <c:pt idx="0">
                  <c:v>1038.015686946193</c:v>
                </c:pt>
                <c:pt idx="1">
                  <c:v>1180.5353560721655</c:v>
                </c:pt>
                <c:pt idx="2">
                  <c:v>1366.3083390451711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0F0-9B4B-90DD-58D67C8994DA}"/>
            </c:ext>
          </c:extLst>
        </c:ser>
        <c:ser>
          <c:idx val="2"/>
          <c:order val="2"/>
          <c:tx>
            <c:strRef>
              <c:f>DCF!$E$64:$F$64</c:f>
              <c:strCache>
                <c:ptCount val="2"/>
                <c:pt idx="0">
                  <c:v>Discount Rate</c:v>
                </c:pt>
                <c:pt idx="1">
                  <c:v>6.55%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DCF!$G$60:$I$61</c:f>
              <c:multiLvlStrCache>
                <c:ptCount val="3"/>
                <c:lvl>
                  <c:pt idx="0">
                    <c:v>2.00%</c:v>
                  </c:pt>
                  <c:pt idx="1">
                    <c:v>2.50%</c:v>
                  </c:pt>
                  <c:pt idx="2">
                    <c:v>3.00%</c:v>
                  </c:pt>
                </c:lvl>
                <c:lvl>
                  <c:pt idx="0">
                    <c:v>Perpetual Growth Rate</c:v>
                  </c:pt>
                </c:lvl>
              </c:multiLvlStrCache>
            </c:multiLvlStrRef>
          </c:cat>
          <c:val>
            <c:numRef>
              <c:f>DCF!$G$64:$I$64</c:f>
              <c:numCache>
                <c:formatCode>#,##0.0_);\(#,##0.0\)</c:formatCode>
                <c:ptCount val="3"/>
                <c:pt idx="0">
                  <c:v>980.9191145069085</c:v>
                </c:pt>
                <c:pt idx="1">
                  <c:v>1107.5727259070131</c:v>
                </c:pt>
                <c:pt idx="2">
                  <c:v>1269.953731214059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0F0-9B4B-90DD-58D67C8994D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67"/>
        <c:overlap val="-43"/>
        <c:axId val="615310912"/>
        <c:axId val="615310520"/>
      </c:barChart>
      <c:catAx>
        <c:axId val="61531091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15310520"/>
        <c:crosses val="autoZero"/>
        <c:auto val="1"/>
        <c:lblAlgn val="ctr"/>
        <c:lblOffset val="100"/>
        <c:noMultiLvlLbl val="0"/>
      </c:catAx>
      <c:valAx>
        <c:axId val="6153105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_);\(#,##0.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15310912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en-CA" b="0">
                <a:latin typeface="Arial" panose="020B0604020202020204" pitchFamily="34" charset="0"/>
                <a:cs typeface="Arial" panose="020B0604020202020204" pitchFamily="34" charset="0"/>
              </a:rPr>
              <a:t>PV of Terminal</a:t>
            </a:r>
            <a:r>
              <a:rPr lang="en-CA" b="0" baseline="0">
                <a:latin typeface="Arial" panose="020B0604020202020204" pitchFamily="34" charset="0"/>
                <a:cs typeface="Arial" panose="020B0604020202020204" pitchFamily="34" charset="0"/>
              </a:rPr>
              <a:t> Value Comparison</a:t>
            </a:r>
            <a:endParaRPr lang="en-CA" b="0"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none" spc="0" normalizeH="0" baseline="0">
              <a:solidFill>
                <a:schemeClr val="dk1">
                  <a:lumMod val="50000"/>
                  <a:lumOff val="50000"/>
                </a:schemeClr>
              </a:solidFill>
              <a:latin typeface="+mj-lt"/>
              <a:ea typeface="+mj-ea"/>
              <a:cs typeface="+mj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DCF!$K$62:$L$62</c:f>
              <c:strCache>
                <c:ptCount val="2"/>
                <c:pt idx="0">
                  <c:v>Discount Rate</c:v>
                </c:pt>
                <c:pt idx="1">
                  <c:v>6.05%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DCF!$M$60:$O$61</c:f>
              <c:multiLvlStrCache>
                <c:ptCount val="3"/>
                <c:lvl>
                  <c:pt idx="0">
                    <c:v>2.00%</c:v>
                  </c:pt>
                  <c:pt idx="1">
                    <c:v>2.50%</c:v>
                  </c:pt>
                  <c:pt idx="2">
                    <c:v>3.00%</c:v>
                  </c:pt>
                </c:lvl>
                <c:lvl>
                  <c:pt idx="0">
                    <c:v>Perpetual Growth Rate</c:v>
                  </c:pt>
                </c:lvl>
              </c:multiLvlStrCache>
            </c:multiLvlStrRef>
          </c:cat>
          <c:val>
            <c:numRef>
              <c:f>DCF!$M$62:$O$62</c:f>
              <c:numCache>
                <c:formatCode>#,##0.0_);\(#,##0.0\)</c:formatCode>
                <c:ptCount val="3"/>
                <c:pt idx="0">
                  <c:v>612.7653757052941</c:v>
                </c:pt>
                <c:pt idx="1">
                  <c:v>702.61949814599745</c:v>
                </c:pt>
                <c:pt idx="2">
                  <c:v>821.98236358857412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18-AF46-A272-1A97285D1169}"/>
            </c:ext>
          </c:extLst>
        </c:ser>
        <c:ser>
          <c:idx val="1"/>
          <c:order val="1"/>
          <c:tx>
            <c:strRef>
              <c:f>DCF!$K$63:$L$63</c:f>
              <c:strCache>
                <c:ptCount val="2"/>
                <c:pt idx="0">
                  <c:v>Discount Rate</c:v>
                </c:pt>
                <c:pt idx="1">
                  <c:v>6.30%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DCF!$M$60:$O$61</c:f>
              <c:multiLvlStrCache>
                <c:ptCount val="3"/>
                <c:lvl>
                  <c:pt idx="0">
                    <c:v>2.00%</c:v>
                  </c:pt>
                  <c:pt idx="1">
                    <c:v>2.50%</c:v>
                  </c:pt>
                  <c:pt idx="2">
                    <c:v>3.00%</c:v>
                  </c:pt>
                </c:lvl>
                <c:lvl>
                  <c:pt idx="0">
                    <c:v>Perpetual Growth Rate</c:v>
                  </c:pt>
                </c:lvl>
              </c:multiLvlStrCache>
            </c:multiLvlStrRef>
          </c:cat>
          <c:val>
            <c:numRef>
              <c:f>DCF!$M$63:$O$63</c:f>
              <c:numCache>
                <c:formatCode>#,##0.0_);\(#,##0.0\)</c:formatCode>
                <c:ptCount val="3"/>
                <c:pt idx="0">
                  <c:v>563.66500902371797</c:v>
                </c:pt>
                <c:pt idx="1">
                  <c:v>641.0562773775581</c:v>
                </c:pt>
                <c:pt idx="2">
                  <c:v>741.93503233347451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18-AF46-A272-1A97285D1169}"/>
            </c:ext>
          </c:extLst>
        </c:ser>
        <c:ser>
          <c:idx val="2"/>
          <c:order val="2"/>
          <c:tx>
            <c:strRef>
              <c:f>DCF!$K$64:$L$64</c:f>
              <c:strCache>
                <c:ptCount val="2"/>
                <c:pt idx="0">
                  <c:v>Discount Rate</c:v>
                </c:pt>
                <c:pt idx="1">
                  <c:v>6.55%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DCF!$M$60:$O$61</c:f>
              <c:multiLvlStrCache>
                <c:ptCount val="3"/>
                <c:lvl>
                  <c:pt idx="0">
                    <c:v>2.00%</c:v>
                  </c:pt>
                  <c:pt idx="1">
                    <c:v>2.50%</c:v>
                  </c:pt>
                  <c:pt idx="2">
                    <c:v>3.00%</c:v>
                  </c:pt>
                </c:lvl>
                <c:lvl>
                  <c:pt idx="0">
                    <c:v>Perpetual Growth Rate</c:v>
                  </c:pt>
                </c:lvl>
              </c:multiLvlStrCache>
            </c:multiLvlStrRef>
          </c:cat>
          <c:val>
            <c:numRef>
              <c:f>DCF!$M$64:$O$64</c:f>
              <c:numCache>
                <c:formatCode>#,##0.0_);\(#,##0.0\)</c:formatCode>
                <c:ptCount val="3"/>
                <c:pt idx="0">
                  <c:v>520.2904870139937</c:v>
                </c:pt>
                <c:pt idx="1">
                  <c:v>587.46898132905937</c:v>
                </c:pt>
                <c:pt idx="2">
                  <c:v>673.59768560606199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B18-AF46-A272-1A97285D116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67"/>
        <c:overlap val="-43"/>
        <c:axId val="437861984"/>
        <c:axId val="437862376"/>
      </c:barChart>
      <c:catAx>
        <c:axId val="4378619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7862376"/>
        <c:crosses val="autoZero"/>
        <c:auto val="1"/>
        <c:lblAlgn val="ctr"/>
        <c:lblOffset val="100"/>
        <c:noMultiLvlLbl val="0"/>
      </c:catAx>
      <c:valAx>
        <c:axId val="4378623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_);\(#,##0.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7861984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/>
                </a:solidFill>
                <a:latin typeface="+mj-lt"/>
                <a:ea typeface="+mj-ea"/>
                <a:cs typeface="+mj-cs"/>
              </a:defRPr>
            </a:pPr>
            <a:r>
              <a:rPr lang="en-CA"/>
              <a:t>Key Performance Indicator Comparison Chart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none" spc="0" normalizeH="0" baseline="0">
              <a:solidFill>
                <a:schemeClr val="dk1"/>
              </a:solidFill>
              <a:latin typeface="+mj-lt"/>
              <a:ea typeface="+mj-ea"/>
              <a:cs typeface="+mj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tx>
            <c:strRef>
              <c:f>DCF!#REF!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numRef>
              <c:f>DCF!$E$15:$O$15</c:f>
              <c:numCache>
                <c:formatCode>m/d/yy</c:formatCode>
                <c:ptCount val="11"/>
                <c:pt idx="0">
                  <c:v>43951</c:v>
                </c:pt>
                <c:pt idx="1">
                  <c:v>44316.5</c:v>
                </c:pt>
                <c:pt idx="2">
                  <c:v>44681.75</c:v>
                </c:pt>
                <c:pt idx="3">
                  <c:v>45046.75</c:v>
                </c:pt>
                <c:pt idx="4">
                  <c:v>45412</c:v>
                </c:pt>
                <c:pt idx="5">
                  <c:v>45777.25</c:v>
                </c:pt>
                <c:pt idx="6">
                  <c:v>46142.5</c:v>
                </c:pt>
                <c:pt idx="7">
                  <c:v>46507.75</c:v>
                </c:pt>
                <c:pt idx="8">
                  <c:v>46873</c:v>
                </c:pt>
                <c:pt idx="9">
                  <c:v>47238.25</c:v>
                </c:pt>
                <c:pt idx="10">
                  <c:v>47603.5</c:v>
                </c:pt>
              </c:numCache>
            </c:numRef>
          </c:cat>
          <c:val>
            <c:numRef>
              <c:f>DCF!#REF!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BD0-3445-82C9-BD0A681C8B00}"/>
            </c:ext>
          </c:extLst>
        </c:ser>
        <c:ser>
          <c:idx val="2"/>
          <c:order val="1"/>
          <c:tx>
            <c:strRef>
              <c:f>DCF!#REF!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numRef>
              <c:f>DCF!$E$15:$O$15</c:f>
              <c:numCache>
                <c:formatCode>m/d/yy</c:formatCode>
                <c:ptCount val="11"/>
                <c:pt idx="0">
                  <c:v>43951</c:v>
                </c:pt>
                <c:pt idx="1">
                  <c:v>44316.5</c:v>
                </c:pt>
                <c:pt idx="2">
                  <c:v>44681.75</c:v>
                </c:pt>
                <c:pt idx="3">
                  <c:v>45046.75</c:v>
                </c:pt>
                <c:pt idx="4">
                  <c:v>45412</c:v>
                </c:pt>
                <c:pt idx="5">
                  <c:v>45777.25</c:v>
                </c:pt>
                <c:pt idx="6">
                  <c:v>46142.5</c:v>
                </c:pt>
                <c:pt idx="7">
                  <c:v>46507.75</c:v>
                </c:pt>
                <c:pt idx="8">
                  <c:v>46873</c:v>
                </c:pt>
                <c:pt idx="9">
                  <c:v>47238.25</c:v>
                </c:pt>
                <c:pt idx="10">
                  <c:v>47603.5</c:v>
                </c:pt>
              </c:numCache>
            </c:numRef>
          </c:cat>
          <c:val>
            <c:numRef>
              <c:f>DCF!#REF!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BD0-3445-82C9-BD0A681C8B00}"/>
            </c:ext>
          </c:extLst>
        </c:ser>
        <c:ser>
          <c:idx val="3"/>
          <c:order val="2"/>
          <c:tx>
            <c:strRef>
              <c:f>DCF!$A$19</c:f>
              <c:strCache>
                <c:ptCount val="1"/>
                <c:pt idx="0">
                  <c:v>Free Cash Flow 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numRef>
              <c:f>DCF!$E$15:$O$15</c:f>
              <c:numCache>
                <c:formatCode>m/d/yy</c:formatCode>
                <c:ptCount val="11"/>
                <c:pt idx="0">
                  <c:v>43951</c:v>
                </c:pt>
                <c:pt idx="1">
                  <c:v>44316.5</c:v>
                </c:pt>
                <c:pt idx="2">
                  <c:v>44681.75</c:v>
                </c:pt>
                <c:pt idx="3">
                  <c:v>45046.75</c:v>
                </c:pt>
                <c:pt idx="4">
                  <c:v>45412</c:v>
                </c:pt>
                <c:pt idx="5">
                  <c:v>45777.25</c:v>
                </c:pt>
                <c:pt idx="6">
                  <c:v>46142.5</c:v>
                </c:pt>
                <c:pt idx="7">
                  <c:v>46507.75</c:v>
                </c:pt>
                <c:pt idx="8">
                  <c:v>46873</c:v>
                </c:pt>
                <c:pt idx="9">
                  <c:v>47238.25</c:v>
                </c:pt>
                <c:pt idx="10">
                  <c:v>47603.5</c:v>
                </c:pt>
              </c:numCache>
            </c:numRef>
          </c:cat>
          <c:val>
            <c:numRef>
              <c:f>DCF!$E$19:$O$19</c:f>
              <c:numCache>
                <c:formatCode>#,##0.0_);\(#,##0.0\)</c:formatCode>
                <c:ptCount val="11"/>
                <c:pt idx="0">
                  <c:v>80.063000000000002</c:v>
                </c:pt>
                <c:pt idx="1">
                  <c:v>204.56775000000002</c:v>
                </c:pt>
                <c:pt idx="2">
                  <c:v>51.141937500000004</c:v>
                </c:pt>
                <c:pt idx="3">
                  <c:v>46.027743749999999</c:v>
                </c:pt>
                <c:pt idx="4">
                  <c:v>48.329130937500004</c:v>
                </c:pt>
                <c:pt idx="5">
                  <c:v>161.09710312500002</c:v>
                </c:pt>
                <c:pt idx="6">
                  <c:v>45.308560253906251</c:v>
                </c:pt>
                <c:pt idx="7">
                  <c:v>47.573988266601567</c:v>
                </c:pt>
                <c:pt idx="8">
                  <c:v>49.95268767993165</c:v>
                </c:pt>
                <c:pt idx="9">
                  <c:v>166.50895893310553</c:v>
                </c:pt>
                <c:pt idx="10">
                  <c:v>43.708601719940191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BD0-3445-82C9-BD0A681C8B00}"/>
            </c:ext>
          </c:extLst>
        </c:ser>
        <c:ser>
          <c:idx val="4"/>
          <c:order val="3"/>
          <c:tx>
            <c:strRef>
              <c:f>DCF!#REF!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numRef>
              <c:f>DCF!$E$15:$O$15</c:f>
              <c:numCache>
                <c:formatCode>m/d/yy</c:formatCode>
                <c:ptCount val="11"/>
                <c:pt idx="0">
                  <c:v>43951</c:v>
                </c:pt>
                <c:pt idx="1">
                  <c:v>44316.5</c:v>
                </c:pt>
                <c:pt idx="2">
                  <c:v>44681.75</c:v>
                </c:pt>
                <c:pt idx="3">
                  <c:v>45046.75</c:v>
                </c:pt>
                <c:pt idx="4">
                  <c:v>45412</c:v>
                </c:pt>
                <c:pt idx="5">
                  <c:v>45777.25</c:v>
                </c:pt>
                <c:pt idx="6">
                  <c:v>46142.5</c:v>
                </c:pt>
                <c:pt idx="7">
                  <c:v>46507.75</c:v>
                </c:pt>
                <c:pt idx="8">
                  <c:v>46873</c:v>
                </c:pt>
                <c:pt idx="9">
                  <c:v>47238.25</c:v>
                </c:pt>
                <c:pt idx="10">
                  <c:v>47603.5</c:v>
                </c:pt>
              </c:numCache>
            </c:numRef>
          </c:cat>
          <c:val>
            <c:numRef>
              <c:f>DCF!#REF!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BD0-3445-82C9-BD0A681C8B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67"/>
        <c:overlap val="-43"/>
        <c:axId val="400586872"/>
        <c:axId val="430548912"/>
      </c:barChart>
      <c:dateAx>
        <c:axId val="400586872"/>
        <c:scaling>
          <c:orientation val="minMax"/>
        </c:scaling>
        <c:delete val="0"/>
        <c:axPos val="b"/>
        <c:numFmt formatCode="m/d/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0548912"/>
        <c:crosses val="autoZero"/>
        <c:auto val="1"/>
        <c:lblOffset val="100"/>
        <c:baseTimeUnit val="years"/>
      </c:dateAx>
      <c:valAx>
        <c:axId val="4305489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dk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CA"/>
                  <a:t>Millions (input currency)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dk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00586872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legend>
      <c:legendPos val="b"/>
      <c:legendEntry>
        <c:idx val="0"/>
        <c:delete val="1"/>
      </c:legendEntry>
      <c:legendEntry>
        <c:idx val="1"/>
        <c:delete val="1"/>
      </c:legendEntry>
      <c:legendEntry>
        <c:idx val="3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chemeClr val="dk1"/>
          </a:solidFill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8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 cap="none" spc="0" normalizeH="0" baseline="0"/>
  </cs:categoryAxis>
  <cs:chartArea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lt1"/>
      </a:solidFill>
      <a:ln w="1587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8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plotArea>
  <cs:plotArea3D>
    <cs:lnRef idx="0"/>
    <cs:fillRef idx="0"/>
    <cs:effectRef idx="0"/>
    <cs:fontRef idx="minor">
      <a:schemeClr val="dk1"/>
    </cs:fontRef>
    <cs:spPr>
      <a:solidFill>
        <a:schemeClr val="lt1"/>
      </a:solidFill>
    </cs:spPr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dk1">
        <a:lumMod val="50000"/>
        <a:lumOff val="50000"/>
      </a:schemeClr>
    </cs:fontRef>
    <cs:defRPr sz="1600" b="1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8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 cap="none" spc="0" normalizeH="0" baseline="0"/>
  </cs:categoryAxis>
  <cs:chartArea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lt1"/>
      </a:solidFill>
      <a:ln w="1587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8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plotArea>
  <cs:plotArea3D>
    <cs:lnRef idx="0"/>
    <cs:fillRef idx="0"/>
    <cs:effectRef idx="0"/>
    <cs:fontRef idx="minor">
      <a:schemeClr val="dk1"/>
    </cs:fontRef>
    <cs:spPr>
      <a:solidFill>
        <a:schemeClr val="lt1"/>
      </a:solidFill>
    </cs:spPr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dk1">
        <a:lumMod val="50000"/>
        <a:lumOff val="50000"/>
      </a:schemeClr>
    </cs:fontRef>
    <cs:defRPr sz="1600" b="1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8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 cap="none" spc="0" normalizeH="0" baseline="0"/>
  </cs:categoryAxis>
  <cs:chartArea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lt1"/>
      </a:solidFill>
      <a:ln w="1587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8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plotArea>
  <cs:plotArea3D>
    <cs:lnRef idx="0"/>
    <cs:fillRef idx="0"/>
    <cs:effectRef idx="0"/>
    <cs:fontRef idx="minor">
      <a:schemeClr val="dk1"/>
    </cs:fontRef>
    <cs:spPr>
      <a:solidFill>
        <a:schemeClr val="lt1"/>
      </a:solidFill>
    </cs:spPr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dk1">
        <a:lumMod val="50000"/>
        <a:lumOff val="50000"/>
      </a:schemeClr>
    </cs:fontRef>
    <cs:defRPr sz="1600" b="1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3048000</xdr:colOff>
      <xdr:row>72</xdr:row>
      <xdr:rowOff>61961</xdr:rowOff>
    </xdr:from>
    <xdr:to>
      <xdr:col>6</xdr:col>
      <xdr:colOff>327693</xdr:colOff>
      <xdr:row>86</xdr:row>
      <xdr:rowOff>105351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868590</xdr:colOff>
      <xdr:row>72</xdr:row>
      <xdr:rowOff>89479</xdr:rowOff>
    </xdr:from>
    <xdr:to>
      <xdr:col>13</xdr:col>
      <xdr:colOff>171211</xdr:colOff>
      <xdr:row>86</xdr:row>
      <xdr:rowOff>136580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154422</xdr:colOff>
      <xdr:row>22</xdr:row>
      <xdr:rowOff>7257</xdr:rowOff>
    </xdr:from>
    <xdr:to>
      <xdr:col>15</xdr:col>
      <xdr:colOff>239569</xdr:colOff>
      <xdr:row>38</xdr:row>
      <xdr:rowOff>139989</xdr:rowOff>
    </xdr:to>
    <xdr:graphicFrame macro="">
      <xdr:nvGraphicFramePr>
        <xdr:cNvPr id="13" name="Chart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Q115"/>
  <sheetViews>
    <sheetView showGridLines="0" tabSelected="1" zoomScale="80" zoomScaleNormal="80" zoomScalePageLayoutView="80" workbookViewId="0"/>
  </sheetViews>
  <sheetFormatPr baseColWidth="10" defaultColWidth="11" defaultRowHeight="16" x14ac:dyDescent="0.2"/>
  <cols>
    <col min="1" max="1" width="48.5" customWidth="1"/>
    <col min="2" max="2" width="32.83203125" customWidth="1"/>
    <col min="3" max="3" width="1.1640625" customWidth="1"/>
    <col min="4" max="4" width="14.33203125" customWidth="1"/>
    <col min="5" max="5" width="25" bestFit="1" customWidth="1"/>
    <col min="6" max="6" width="17.1640625" customWidth="1"/>
    <col min="7" max="7" width="16.33203125" customWidth="1"/>
    <col min="8" max="8" width="12.6640625" bestFit="1" customWidth="1"/>
    <col min="9" max="9" width="16" customWidth="1"/>
    <col min="10" max="10" width="17.5" customWidth="1"/>
    <col min="11" max="11" width="25" bestFit="1" customWidth="1"/>
    <col min="12" max="15" width="14" bestFit="1" customWidth="1"/>
    <col min="16" max="16" width="23.33203125" customWidth="1"/>
    <col min="17" max="17" width="21" bestFit="1" customWidth="1"/>
  </cols>
  <sheetData>
    <row r="2" spans="1:17" ht="25" x14ac:dyDescent="0.25">
      <c r="A2" s="74" t="s">
        <v>40</v>
      </c>
      <c r="G2" s="91"/>
    </row>
    <row r="3" spans="1:17" ht="16" customHeight="1" x14ac:dyDescent="0.2">
      <c r="A3" s="75" t="s">
        <v>33</v>
      </c>
      <c r="I3" s="80"/>
      <c r="J3" s="80"/>
      <c r="K3" s="80"/>
      <c r="L3" s="80"/>
      <c r="M3" s="80"/>
      <c r="N3" s="115"/>
      <c r="O3" s="115"/>
      <c r="P3" s="115"/>
      <c r="Q3" s="115"/>
    </row>
    <row r="4" spans="1:17" x14ac:dyDescent="0.2">
      <c r="A4" s="12"/>
      <c r="B4" s="11"/>
      <c r="C4" s="11"/>
      <c r="D4" s="11"/>
      <c r="E4" s="11"/>
      <c r="F4" s="11"/>
      <c r="G4" s="11"/>
      <c r="H4" s="11"/>
      <c r="I4" s="81"/>
      <c r="J4" s="81"/>
      <c r="K4" s="82"/>
      <c r="L4" s="81"/>
      <c r="M4" s="83"/>
      <c r="N4" s="84"/>
      <c r="O4" s="84"/>
      <c r="P4" s="84"/>
      <c r="Q4" s="84"/>
    </row>
    <row r="5" spans="1:17" x14ac:dyDescent="0.2">
      <c r="A5" s="13" t="s">
        <v>23</v>
      </c>
      <c r="B5" s="13"/>
      <c r="C5" s="11"/>
      <c r="D5" s="11"/>
      <c r="E5" s="11"/>
      <c r="F5" s="11"/>
      <c r="G5" s="11"/>
      <c r="H5" s="11"/>
      <c r="I5" s="81"/>
      <c r="J5" s="85"/>
      <c r="K5" s="86"/>
      <c r="L5" s="87"/>
      <c r="M5" s="88"/>
      <c r="N5" s="86"/>
      <c r="O5" s="89"/>
      <c r="P5" s="89"/>
      <c r="Q5" s="89"/>
    </row>
    <row r="6" spans="1:17" x14ac:dyDescent="0.2">
      <c r="A6" s="11" t="s">
        <v>37</v>
      </c>
      <c r="B6" s="14">
        <v>43951</v>
      </c>
      <c r="C6" s="15"/>
      <c r="D6" s="15"/>
      <c r="E6" s="11"/>
      <c r="F6" s="11"/>
      <c r="G6" s="11"/>
      <c r="H6" s="11"/>
      <c r="I6" s="81"/>
      <c r="J6" s="85"/>
      <c r="K6" s="86"/>
      <c r="L6" s="87"/>
      <c r="M6" s="88"/>
      <c r="N6" s="86"/>
      <c r="O6" s="89"/>
      <c r="P6" s="89"/>
      <c r="Q6" s="89"/>
    </row>
    <row r="7" spans="1:17" x14ac:dyDescent="0.2">
      <c r="A7" s="11" t="s">
        <v>0</v>
      </c>
      <c r="B7" s="118">
        <f>0.0142+(0.065*0.75)</f>
        <v>6.2950000000000006E-2</v>
      </c>
      <c r="C7" s="17"/>
      <c r="D7" s="103"/>
      <c r="E7" s="97"/>
      <c r="F7" s="97"/>
      <c r="G7" s="97"/>
      <c r="H7" s="97"/>
      <c r="I7" s="97"/>
      <c r="J7" s="98"/>
      <c r="K7" s="99"/>
      <c r="L7" s="100"/>
      <c r="M7" s="101"/>
      <c r="N7" s="99"/>
      <c r="O7" s="102"/>
      <c r="P7" s="89"/>
      <c r="Q7" s="89"/>
    </row>
    <row r="8" spans="1:17" ht="16" customHeight="1" x14ac:dyDescent="0.2">
      <c r="A8" s="11" t="s">
        <v>29</v>
      </c>
      <c r="B8" s="16">
        <v>2.5000000000000001E-3</v>
      </c>
      <c r="C8" s="17"/>
      <c r="D8" s="103"/>
      <c r="E8" s="116"/>
      <c r="F8" s="116"/>
      <c r="G8" s="116"/>
      <c r="H8" s="116"/>
      <c r="I8" s="116"/>
      <c r="J8" s="116"/>
      <c r="K8" s="116"/>
      <c r="L8" s="116"/>
      <c r="M8" s="116"/>
      <c r="N8" s="116"/>
      <c r="O8" s="116"/>
      <c r="P8" s="89"/>
      <c r="Q8" s="89"/>
    </row>
    <row r="9" spans="1:17" x14ac:dyDescent="0.2">
      <c r="A9" s="11" t="s">
        <v>14</v>
      </c>
      <c r="B9" s="16">
        <v>2.5000000000000001E-2</v>
      </c>
      <c r="C9" s="17"/>
      <c r="D9" s="103"/>
      <c r="E9" s="116"/>
      <c r="F9" s="116"/>
      <c r="G9" s="116"/>
      <c r="H9" s="116"/>
      <c r="I9" s="116"/>
      <c r="J9" s="116"/>
      <c r="K9" s="116"/>
      <c r="L9" s="116"/>
      <c r="M9" s="116"/>
      <c r="N9" s="116"/>
      <c r="O9" s="116"/>
      <c r="P9" s="90"/>
      <c r="Q9" s="90"/>
    </row>
    <row r="10" spans="1:17" x14ac:dyDescent="0.2">
      <c r="A10" s="11" t="s">
        <v>28</v>
      </c>
      <c r="B10" s="16">
        <v>5.0000000000000001E-3</v>
      </c>
      <c r="C10" s="17"/>
      <c r="D10" s="103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1"/>
      <c r="Q10" s="11"/>
    </row>
    <row r="11" spans="1:17" x14ac:dyDescent="0.2">
      <c r="A11" s="11" t="s">
        <v>6</v>
      </c>
      <c r="B11" s="16">
        <v>0.21</v>
      </c>
      <c r="C11" s="17"/>
      <c r="D11" s="103"/>
      <c r="E11" s="105"/>
      <c r="F11" s="105"/>
      <c r="G11" s="105"/>
      <c r="H11" s="105"/>
      <c r="I11" s="105"/>
      <c r="J11" s="105"/>
      <c r="K11" s="105"/>
      <c r="L11" s="105"/>
      <c r="M11" s="105"/>
      <c r="N11" s="105"/>
      <c r="O11" s="105"/>
    </row>
    <row r="12" spans="1:17" x14ac:dyDescent="0.2">
      <c r="A12" s="11"/>
      <c r="B12" s="11"/>
      <c r="C12" s="11"/>
      <c r="D12" s="11"/>
      <c r="E12" s="10"/>
      <c r="F12" s="10"/>
      <c r="G12" s="11"/>
      <c r="H12" s="11"/>
      <c r="I12" s="11"/>
      <c r="J12" s="11"/>
      <c r="K12" s="11"/>
      <c r="L12" s="11"/>
      <c r="M12" s="11"/>
      <c r="N12" s="11"/>
      <c r="O12" s="11"/>
    </row>
    <row r="13" spans="1:17" x14ac:dyDescent="0.2">
      <c r="A13" s="13" t="s">
        <v>21</v>
      </c>
      <c r="B13" s="13"/>
      <c r="C13" s="13"/>
      <c r="D13" s="13"/>
      <c r="E13" s="13"/>
      <c r="F13" s="13"/>
      <c r="G13" s="13"/>
      <c r="H13" s="66"/>
      <c r="I13" s="66"/>
      <c r="J13" s="66"/>
      <c r="K13" s="13"/>
      <c r="L13" s="13"/>
      <c r="M13" s="13"/>
      <c r="N13" s="13"/>
      <c r="O13" s="13"/>
    </row>
    <row r="14" spans="1:17" x14ac:dyDescent="0.2">
      <c r="A14" s="12" t="s">
        <v>39</v>
      </c>
      <c r="B14" s="11"/>
      <c r="C14" s="11"/>
      <c r="D14" s="11"/>
      <c r="E14" s="114" t="s">
        <v>31</v>
      </c>
      <c r="F14" s="114"/>
      <c r="G14" s="114"/>
      <c r="H14" s="114"/>
      <c r="I14" s="114"/>
      <c r="J14" s="114"/>
      <c r="K14" s="114"/>
      <c r="L14" s="114"/>
      <c r="M14" s="114"/>
      <c r="N14" s="114"/>
      <c r="O14" s="114"/>
    </row>
    <row r="15" spans="1:17" x14ac:dyDescent="0.2">
      <c r="A15" s="34"/>
      <c r="B15" s="34"/>
      <c r="C15" s="34"/>
      <c r="D15" s="34"/>
      <c r="E15" s="56">
        <f>B6</f>
        <v>43951</v>
      </c>
      <c r="F15" s="119">
        <f>E15+365.5</f>
        <v>44316.5</v>
      </c>
      <c r="G15" s="57">
        <f t="shared" ref="G15:O15" si="0">F15+365.25</f>
        <v>44681.75</v>
      </c>
      <c r="H15" s="57">
        <f>G15+365</f>
        <v>45046.75</v>
      </c>
      <c r="I15" s="57">
        <f t="shared" si="0"/>
        <v>45412</v>
      </c>
      <c r="J15" s="119">
        <f t="shared" si="0"/>
        <v>45777.25</v>
      </c>
      <c r="K15" s="57">
        <f t="shared" si="0"/>
        <v>46142.5</v>
      </c>
      <c r="L15" s="57">
        <f t="shared" si="0"/>
        <v>46507.75</v>
      </c>
      <c r="M15" s="57">
        <f t="shared" si="0"/>
        <v>46873</v>
      </c>
      <c r="N15" s="119">
        <f t="shared" si="0"/>
        <v>47238.25</v>
      </c>
      <c r="O15" s="57">
        <f t="shared" si="0"/>
        <v>47603.5</v>
      </c>
    </row>
    <row r="16" spans="1:17" x14ac:dyDescent="0.2">
      <c r="A16" s="76" t="s">
        <v>1</v>
      </c>
      <c r="B16" s="58"/>
      <c r="C16" s="58"/>
      <c r="D16" s="58"/>
      <c r="E16" s="59">
        <v>678.5</v>
      </c>
      <c r="F16" s="59">
        <f t="shared" ref="F16:O16" si="1">E16*(1+F17)</f>
        <v>909.19</v>
      </c>
      <c r="G16" s="59">
        <f t="shared" si="1"/>
        <v>681.89250000000004</v>
      </c>
      <c r="H16" s="59">
        <f t="shared" si="1"/>
        <v>613.70325000000003</v>
      </c>
      <c r="I16" s="59">
        <f t="shared" si="1"/>
        <v>644.38841250000007</v>
      </c>
      <c r="J16" s="59">
        <f>I16*(1+J17)</f>
        <v>805.48551562500006</v>
      </c>
      <c r="K16" s="59">
        <f>J16*(1+K17)</f>
        <v>604.11413671875005</v>
      </c>
      <c r="L16" s="59">
        <f t="shared" si="1"/>
        <v>634.31984355468762</v>
      </c>
      <c r="M16" s="59">
        <f t="shared" si="1"/>
        <v>666.03583573242202</v>
      </c>
      <c r="N16" s="59">
        <f t="shared" si="1"/>
        <v>832.54479466552755</v>
      </c>
      <c r="O16" s="59">
        <f t="shared" si="1"/>
        <v>582.78135626586925</v>
      </c>
      <c r="P16" s="3"/>
    </row>
    <row r="17" spans="1:16" s="4" customFormat="1" x14ac:dyDescent="0.2">
      <c r="A17" s="63" t="s">
        <v>3</v>
      </c>
      <c r="B17" s="64"/>
      <c r="C17" s="64"/>
      <c r="D17" s="64"/>
      <c r="E17" s="65" t="s">
        <v>5</v>
      </c>
      <c r="F17" s="112">
        <v>0.34</v>
      </c>
      <c r="G17" s="112">
        <v>-0.25</v>
      </c>
      <c r="H17" s="112">
        <v>-0.1</v>
      </c>
      <c r="I17" s="112">
        <v>0.05</v>
      </c>
      <c r="J17" s="112">
        <v>0.25</v>
      </c>
      <c r="K17" s="112">
        <v>-0.25</v>
      </c>
      <c r="L17" s="112">
        <v>0.05</v>
      </c>
      <c r="M17" s="112">
        <v>0.05</v>
      </c>
      <c r="N17" s="112">
        <v>0.25</v>
      </c>
      <c r="O17" s="112">
        <v>-0.3</v>
      </c>
      <c r="P17" s="5"/>
    </row>
    <row r="18" spans="1:16" s="4" customFormat="1" x14ac:dyDescent="0.2">
      <c r="A18" s="19"/>
      <c r="B18" s="20"/>
      <c r="C18" s="20"/>
      <c r="D18" s="20"/>
      <c r="E18" s="54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5"/>
    </row>
    <row r="19" spans="1:16" x14ac:dyDescent="0.2">
      <c r="A19" s="58" t="s">
        <v>30</v>
      </c>
      <c r="B19" s="58"/>
      <c r="C19" s="58"/>
      <c r="D19" s="58"/>
      <c r="E19" s="59">
        <f>E16*E20</f>
        <v>80.063000000000002</v>
      </c>
      <c r="F19" s="59">
        <f t="shared" ref="F19:O19" si="2">F16*F20</f>
        <v>204.56775000000002</v>
      </c>
      <c r="G19" s="59">
        <f t="shared" si="2"/>
        <v>51.141937500000004</v>
      </c>
      <c r="H19" s="59">
        <f t="shared" si="2"/>
        <v>46.027743749999999</v>
      </c>
      <c r="I19" s="59">
        <f t="shared" si="2"/>
        <v>48.329130937500004</v>
      </c>
      <c r="J19" s="59">
        <f t="shared" si="2"/>
        <v>161.09710312500002</v>
      </c>
      <c r="K19" s="59">
        <f t="shared" si="2"/>
        <v>45.308560253906251</v>
      </c>
      <c r="L19" s="59">
        <f t="shared" si="2"/>
        <v>47.573988266601567</v>
      </c>
      <c r="M19" s="59">
        <f t="shared" si="2"/>
        <v>49.95268767993165</v>
      </c>
      <c r="N19" s="59">
        <f t="shared" si="2"/>
        <v>166.50895893310553</v>
      </c>
      <c r="O19" s="59">
        <f t="shared" si="2"/>
        <v>43.708601719940191</v>
      </c>
      <c r="P19" s="1"/>
    </row>
    <row r="20" spans="1:16" s="7" customFormat="1" x14ac:dyDescent="0.2">
      <c r="A20" s="60" t="s">
        <v>4</v>
      </c>
      <c r="B20" s="61"/>
      <c r="C20" s="61"/>
      <c r="D20" s="61" t="s">
        <v>42</v>
      </c>
      <c r="E20" s="111">
        <v>0.11799999999999999</v>
      </c>
      <c r="F20" s="111">
        <v>0.22500000000000001</v>
      </c>
      <c r="G20" s="111">
        <v>7.4999999999999997E-2</v>
      </c>
      <c r="H20" s="111">
        <v>7.4999999999999997E-2</v>
      </c>
      <c r="I20" s="111">
        <v>7.4999999999999997E-2</v>
      </c>
      <c r="J20" s="111">
        <v>0.2</v>
      </c>
      <c r="K20" s="111">
        <v>7.4999999999999997E-2</v>
      </c>
      <c r="L20" s="111">
        <v>7.4999999999999997E-2</v>
      </c>
      <c r="M20" s="111">
        <v>7.4999999999999997E-2</v>
      </c>
      <c r="N20" s="111">
        <v>0.2</v>
      </c>
      <c r="O20" s="111">
        <v>7.4999999999999997E-2</v>
      </c>
      <c r="P20" s="8"/>
    </row>
    <row r="21" spans="1:16" s="7" customFormat="1" x14ac:dyDescent="0.2">
      <c r="A21" s="19"/>
      <c r="B21" s="20"/>
      <c r="C21" s="20"/>
      <c r="D21" s="20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8"/>
    </row>
    <row r="22" spans="1:16" s="4" customFormat="1" x14ac:dyDescent="0.2">
      <c r="A22" s="19"/>
      <c r="B22" s="20"/>
      <c r="C22" s="20"/>
      <c r="D22" s="20"/>
      <c r="E22" s="21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6"/>
    </row>
    <row r="23" spans="1:16" s="4" customFormat="1" x14ac:dyDescent="0.2">
      <c r="A23" s="19"/>
      <c r="B23" s="20"/>
      <c r="C23" s="20"/>
      <c r="D23" s="20"/>
      <c r="E23" s="21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6"/>
    </row>
    <row r="24" spans="1:16" s="4" customFormat="1" x14ac:dyDescent="0.2">
      <c r="A24" s="19"/>
      <c r="B24" s="20"/>
      <c r="C24" s="20"/>
      <c r="D24" s="20"/>
      <c r="E24" s="21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6"/>
    </row>
    <row r="25" spans="1:16" s="4" customFormat="1" x14ac:dyDescent="0.2">
      <c r="A25" s="19"/>
      <c r="B25" s="20"/>
      <c r="C25" s="20"/>
      <c r="D25" s="20"/>
      <c r="E25" s="21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6"/>
    </row>
    <row r="26" spans="1:16" s="4" customFormat="1" x14ac:dyDescent="0.2">
      <c r="A26" s="19"/>
      <c r="B26" s="20"/>
      <c r="C26" s="20"/>
      <c r="D26" s="20"/>
      <c r="E26" s="21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6"/>
    </row>
    <row r="27" spans="1:16" s="4" customFormat="1" x14ac:dyDescent="0.2">
      <c r="A27" s="19"/>
      <c r="B27" s="20"/>
      <c r="C27" s="20"/>
      <c r="D27" s="20"/>
      <c r="E27" s="21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6"/>
    </row>
    <row r="28" spans="1:16" s="4" customFormat="1" x14ac:dyDescent="0.2">
      <c r="A28" s="19"/>
      <c r="B28" s="20"/>
      <c r="C28" s="20"/>
      <c r="D28" s="20"/>
      <c r="E28" s="21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6"/>
    </row>
    <row r="29" spans="1:16" s="4" customFormat="1" x14ac:dyDescent="0.2">
      <c r="A29" s="19"/>
      <c r="B29" s="20"/>
      <c r="C29" s="20"/>
      <c r="D29" s="20"/>
      <c r="E29" s="21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6"/>
    </row>
    <row r="30" spans="1:16" s="4" customFormat="1" x14ac:dyDescent="0.2">
      <c r="A30" s="19"/>
      <c r="B30" s="20"/>
      <c r="C30" s="20"/>
      <c r="D30" s="20"/>
      <c r="E30" s="21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6"/>
    </row>
    <row r="31" spans="1:16" s="4" customFormat="1" x14ac:dyDescent="0.2">
      <c r="A31" s="19"/>
      <c r="B31" s="20"/>
      <c r="C31" s="20"/>
      <c r="D31" s="20"/>
      <c r="E31" s="21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6"/>
    </row>
    <row r="32" spans="1:16" s="4" customFormat="1" x14ac:dyDescent="0.2">
      <c r="A32" s="19"/>
      <c r="B32" s="20"/>
      <c r="C32" s="20"/>
      <c r="D32" s="20"/>
      <c r="E32" s="21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6"/>
    </row>
    <row r="33" spans="1:16" s="4" customFormat="1" x14ac:dyDescent="0.2">
      <c r="A33" s="19"/>
      <c r="B33" s="20"/>
      <c r="C33" s="20"/>
      <c r="D33" s="20"/>
      <c r="E33" s="21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6"/>
    </row>
    <row r="34" spans="1:16" s="4" customFormat="1" x14ac:dyDescent="0.2">
      <c r="A34" s="19"/>
      <c r="B34" s="20"/>
      <c r="C34" s="20"/>
      <c r="D34" s="20"/>
      <c r="E34" s="21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6"/>
    </row>
    <row r="35" spans="1:16" s="4" customFormat="1" x14ac:dyDescent="0.2">
      <c r="A35" s="19"/>
      <c r="B35" s="20"/>
      <c r="C35" s="20"/>
      <c r="D35" s="20"/>
      <c r="E35" s="21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6"/>
    </row>
    <row r="36" spans="1:16" s="4" customFormat="1" x14ac:dyDescent="0.2">
      <c r="A36" s="19"/>
      <c r="B36" s="20"/>
      <c r="C36" s="20"/>
      <c r="D36" s="20"/>
      <c r="E36" s="21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6"/>
    </row>
    <row r="37" spans="1:16" s="4" customFormat="1" x14ac:dyDescent="0.2">
      <c r="A37" s="19"/>
      <c r="B37" s="20"/>
      <c r="C37" s="20"/>
      <c r="D37" s="20"/>
      <c r="E37" s="21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6"/>
    </row>
    <row r="38" spans="1:16" s="4" customFormat="1" x14ac:dyDescent="0.2">
      <c r="A38" s="19"/>
      <c r="B38" s="20"/>
      <c r="C38" s="20"/>
      <c r="D38" s="20"/>
      <c r="E38" s="21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6"/>
    </row>
    <row r="39" spans="1:16" s="4" customFormat="1" x14ac:dyDescent="0.2">
      <c r="A39" s="19"/>
      <c r="B39" s="20"/>
      <c r="C39" s="20"/>
      <c r="D39" s="20"/>
      <c r="E39" s="21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6"/>
    </row>
    <row r="40" spans="1:16" s="4" customFormat="1" x14ac:dyDescent="0.2">
      <c r="A40" s="25"/>
      <c r="B40" s="26"/>
      <c r="C40" s="26"/>
      <c r="D40" s="26"/>
      <c r="E40" s="55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6"/>
    </row>
    <row r="41" spans="1:16" x14ac:dyDescent="0.2">
      <c r="A41" s="10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</row>
    <row r="42" spans="1:16" x14ac:dyDescent="0.2">
      <c r="A42" s="10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</row>
    <row r="43" spans="1:16" x14ac:dyDescent="0.2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</row>
    <row r="44" spans="1:16" x14ac:dyDescent="0.2">
      <c r="A44" s="13" t="s">
        <v>20</v>
      </c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"/>
    </row>
    <row r="45" spans="1:16" x14ac:dyDescent="0.2">
      <c r="A45" s="11"/>
      <c r="B45" s="11"/>
      <c r="C45" s="11"/>
      <c r="D45" s="11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1"/>
    </row>
    <row r="46" spans="1:16" x14ac:dyDescent="0.2">
      <c r="A46" s="11" t="s">
        <v>2</v>
      </c>
      <c r="B46" s="11"/>
      <c r="C46" s="11"/>
      <c r="D46" s="11"/>
      <c r="E46" s="29"/>
      <c r="F46" s="29">
        <v>1</v>
      </c>
      <c r="G46" s="29">
        <v>2</v>
      </c>
      <c r="H46" s="29">
        <v>3</v>
      </c>
      <c r="I46" s="29">
        <v>4</v>
      </c>
      <c r="J46" s="29">
        <v>5</v>
      </c>
      <c r="K46" s="29">
        <v>6</v>
      </c>
      <c r="L46" s="29">
        <v>7</v>
      </c>
      <c r="M46" s="29">
        <f>(M15-L15)/365+L46</f>
        <v>8.00068493150685</v>
      </c>
      <c r="N46" s="29">
        <f>(N15-M15)/365+M46</f>
        <v>9.0013698630137</v>
      </c>
      <c r="O46" s="29">
        <f>(O15-N15)/365+N46</f>
        <v>10.00205479452055</v>
      </c>
      <c r="P46" s="1"/>
    </row>
    <row r="47" spans="1:16" x14ac:dyDescent="0.2">
      <c r="A47" s="30" t="s">
        <v>22</v>
      </c>
      <c r="B47" s="30"/>
      <c r="C47" s="30"/>
      <c r="D47" s="30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1"/>
    </row>
    <row r="48" spans="1:16" x14ac:dyDescent="0.2">
      <c r="A48" s="17">
        <f>$B$7-$B$8</f>
        <v>6.0450000000000004E-2</v>
      </c>
      <c r="B48" s="11"/>
      <c r="C48" s="11"/>
      <c r="D48" s="11"/>
      <c r="E48" s="29"/>
      <c r="F48" s="29">
        <f t="shared" ref="F48:O50" si="3">F$19/(1+$A48)^F$46</f>
        <v>192.90654910651142</v>
      </c>
      <c r="G48" s="29">
        <f t="shared" si="3"/>
        <v>45.477521124643182</v>
      </c>
      <c r="H48" s="29">
        <f t="shared" si="3"/>
        <v>38.596604283256035</v>
      </c>
      <c r="I48" s="29">
        <f t="shared" si="3"/>
        <v>38.216261490328492</v>
      </c>
      <c r="J48" s="29">
        <f t="shared" si="3"/>
        <v>120.12592607015418</v>
      </c>
      <c r="K48" s="29">
        <f t="shared" si="3"/>
        <v>31.859509366052958</v>
      </c>
      <c r="L48" s="29">
        <f t="shared" si="3"/>
        <v>31.545555975628847</v>
      </c>
      <c r="M48" s="29">
        <f t="shared" si="3"/>
        <v>31.233440739981251</v>
      </c>
      <c r="N48" s="29">
        <f t="shared" si="3"/>
        <v>98.172741610007236</v>
      </c>
      <c r="O48" s="29">
        <f t="shared" si="3"/>
        <v>24.300352399293281</v>
      </c>
      <c r="P48" s="1"/>
    </row>
    <row r="49" spans="1:16" x14ac:dyDescent="0.2">
      <c r="A49" s="17">
        <f>$B$7</f>
        <v>6.2950000000000006E-2</v>
      </c>
      <c r="B49" s="11"/>
      <c r="C49" s="11"/>
      <c r="D49" s="11"/>
      <c r="E49" s="29"/>
      <c r="F49" s="29">
        <f t="shared" si="3"/>
        <v>192.45284350157581</v>
      </c>
      <c r="G49" s="29">
        <f t="shared" si="3"/>
        <v>45.263851428001274</v>
      </c>
      <c r="H49" s="29">
        <f t="shared" si="3"/>
        <v>38.324913011149292</v>
      </c>
      <c r="I49" s="29">
        <f t="shared" si="3"/>
        <v>37.857997706107305</v>
      </c>
      <c r="J49" s="29">
        <f t="shared" si="3"/>
        <v>118.71990750931309</v>
      </c>
      <c r="K49" s="29">
        <f t="shared" si="3"/>
        <v>31.412553729709114</v>
      </c>
      <c r="L49" s="29">
        <f t="shared" si="3"/>
        <v>31.029852219008017</v>
      </c>
      <c r="M49" s="29">
        <f t="shared" si="3"/>
        <v>30.650531549492335</v>
      </c>
      <c r="N49" s="29">
        <f t="shared" si="3"/>
        <v>96.113802665239703</v>
      </c>
      <c r="O49" s="29">
        <f t="shared" si="3"/>
        <v>23.734717781930087</v>
      </c>
      <c r="P49" s="1"/>
    </row>
    <row r="50" spans="1:16" x14ac:dyDescent="0.2">
      <c r="A50" s="17">
        <f>$B$7+$B$8</f>
        <v>6.5450000000000008E-2</v>
      </c>
      <c r="B50" s="11"/>
      <c r="C50" s="11"/>
      <c r="D50" s="11"/>
      <c r="E50" s="29"/>
      <c r="F50" s="29">
        <f t="shared" si="3"/>
        <v>192.00126707025203</v>
      </c>
      <c r="G50" s="29">
        <f t="shared" si="3"/>
        <v>45.051684046706093</v>
      </c>
      <c r="H50" s="29">
        <f t="shared" si="3"/>
        <v>38.055765772242225</v>
      </c>
      <c r="I50" s="29">
        <f t="shared" si="3"/>
        <v>37.503922343473974</v>
      </c>
      <c r="J50" s="29">
        <f t="shared" si="3"/>
        <v>117.33359095053412</v>
      </c>
      <c r="K50" s="29">
        <f t="shared" si="3"/>
        <v>30.972896386351039</v>
      </c>
      <c r="L50" s="29">
        <f t="shared" si="3"/>
        <v>30.523761045256556</v>
      </c>
      <c r="M50" s="29">
        <f t="shared" si="3"/>
        <v>30.0798323995927</v>
      </c>
      <c r="N50" s="29">
        <f t="shared" si="3"/>
        <v>94.102730546678345</v>
      </c>
      <c r="O50" s="29">
        <f t="shared" si="3"/>
        <v>23.183531994888252</v>
      </c>
      <c r="P50" s="1"/>
    </row>
    <row r="51" spans="1:16" x14ac:dyDescent="0.2">
      <c r="A51" s="11"/>
      <c r="B51" s="11"/>
      <c r="C51" s="11"/>
      <c r="D51" s="11"/>
      <c r="E51" s="29"/>
      <c r="F51" s="29"/>
      <c r="G51" s="29"/>
      <c r="H51" s="29"/>
      <c r="I51" s="29"/>
      <c r="J51" s="29"/>
      <c r="K51" s="29"/>
      <c r="L51" s="29"/>
      <c r="M51" s="29"/>
      <c r="N51" s="29"/>
      <c r="O51" s="29"/>
      <c r="P51" s="2"/>
    </row>
    <row r="52" spans="1:16" x14ac:dyDescent="0.2">
      <c r="A52" s="11" t="s">
        <v>7</v>
      </c>
      <c r="B52" s="11"/>
      <c r="C52" s="11"/>
      <c r="D52" s="11"/>
      <c r="E52" s="11"/>
      <c r="F52" s="32"/>
      <c r="G52" s="11"/>
      <c r="H52" s="11"/>
      <c r="I52" s="11"/>
      <c r="J52" s="11"/>
      <c r="K52" s="11"/>
      <c r="L52" s="11"/>
      <c r="M52" s="11"/>
      <c r="N52" s="11"/>
      <c r="O52" s="11"/>
    </row>
    <row r="53" spans="1:16" x14ac:dyDescent="0.2">
      <c r="A53" s="33">
        <f>$B$7-$B$8</f>
        <v>6.0450000000000004E-2</v>
      </c>
      <c r="B53" s="34"/>
      <c r="C53" s="34"/>
      <c r="D53" s="34"/>
      <c r="E53" s="35">
        <f>SUM(F48:O48)</f>
        <v>652.43446216585687</v>
      </c>
      <c r="F53" s="11"/>
      <c r="G53" s="11"/>
      <c r="H53" s="11"/>
      <c r="I53" s="11"/>
      <c r="J53" s="11"/>
      <c r="K53" s="11"/>
      <c r="L53" s="11"/>
      <c r="M53" s="11"/>
      <c r="N53" s="11"/>
      <c r="O53" s="11"/>
    </row>
    <row r="54" spans="1:16" x14ac:dyDescent="0.2">
      <c r="A54" s="33">
        <f>$B$7</f>
        <v>6.2950000000000006E-2</v>
      </c>
      <c r="B54" s="34"/>
      <c r="C54" s="34"/>
      <c r="D54" s="34"/>
      <c r="E54" s="35">
        <f>SUM(F49:O49)</f>
        <v>645.56097110152609</v>
      </c>
      <c r="F54" s="11"/>
      <c r="G54" s="11"/>
      <c r="H54" s="11"/>
      <c r="I54" s="11"/>
      <c r="J54" s="11"/>
      <c r="K54" s="11"/>
      <c r="L54" s="11"/>
      <c r="M54" s="11"/>
      <c r="N54" s="11"/>
      <c r="O54" s="11"/>
    </row>
    <row r="55" spans="1:16" x14ac:dyDescent="0.2">
      <c r="A55" s="33">
        <f>$B$7+$B$8</f>
        <v>6.5450000000000008E-2</v>
      </c>
      <c r="B55" s="34"/>
      <c r="C55" s="34"/>
      <c r="D55" s="34"/>
      <c r="E55" s="35">
        <f>SUM(F50:O50)</f>
        <v>638.80898255597526</v>
      </c>
      <c r="F55" s="11"/>
      <c r="G55" s="11"/>
      <c r="H55" s="11"/>
      <c r="I55" s="11"/>
      <c r="J55" s="11"/>
      <c r="K55" s="11"/>
      <c r="L55" s="11"/>
      <c r="M55" s="11"/>
      <c r="N55" s="11"/>
      <c r="O55" s="11"/>
    </row>
    <row r="56" spans="1:16" x14ac:dyDescent="0.2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</row>
    <row r="57" spans="1:16" x14ac:dyDescent="0.2">
      <c r="A57" s="13" t="s">
        <v>8</v>
      </c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</row>
    <row r="58" spans="1:16" x14ac:dyDescent="0.2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</row>
    <row r="59" spans="1:16" x14ac:dyDescent="0.2">
      <c r="A59" s="11"/>
      <c r="B59" s="36"/>
      <c r="C59" s="32"/>
      <c r="D59" s="32"/>
      <c r="E59" s="30" t="s">
        <v>10</v>
      </c>
      <c r="F59" s="30"/>
      <c r="G59" s="30"/>
      <c r="H59" s="30"/>
      <c r="I59" s="30"/>
      <c r="J59" s="11"/>
      <c r="K59" s="30" t="s">
        <v>11</v>
      </c>
      <c r="L59" s="30"/>
      <c r="M59" s="30"/>
      <c r="N59" s="30"/>
      <c r="O59" s="30"/>
    </row>
    <row r="60" spans="1:16" x14ac:dyDescent="0.2">
      <c r="A60" s="11" t="s">
        <v>9</v>
      </c>
      <c r="B60" s="36">
        <f>O19</f>
        <v>43.708601719940191</v>
      </c>
      <c r="C60" s="32"/>
      <c r="D60" s="32"/>
      <c r="E60" s="11"/>
      <c r="F60" s="11"/>
      <c r="G60" s="37" t="s">
        <v>14</v>
      </c>
      <c r="H60" s="38"/>
      <c r="I60" s="38"/>
      <c r="J60" s="11"/>
      <c r="K60" s="11"/>
      <c r="L60" s="11"/>
      <c r="M60" s="37" t="s">
        <v>14</v>
      </c>
      <c r="N60" s="38"/>
      <c r="O60" s="38"/>
    </row>
    <row r="61" spans="1:16" x14ac:dyDescent="0.2">
      <c r="A61" s="11" t="s">
        <v>12</v>
      </c>
      <c r="B61" s="36">
        <f>O46</f>
        <v>10.00205479452055</v>
      </c>
      <c r="C61" s="39"/>
      <c r="D61" s="39"/>
      <c r="E61" s="11"/>
      <c r="F61" s="11"/>
      <c r="G61" s="17">
        <f>$B$64-$B$65</f>
        <v>0.02</v>
      </c>
      <c r="H61" s="17">
        <f>$B$64</f>
        <v>2.5000000000000001E-2</v>
      </c>
      <c r="I61" s="17">
        <f>$B$64+$B$65</f>
        <v>3.0000000000000002E-2</v>
      </c>
      <c r="J61" s="11"/>
      <c r="K61" s="11"/>
      <c r="L61" s="11"/>
      <c r="M61" s="17">
        <f>$B$64-$B$65</f>
        <v>0.02</v>
      </c>
      <c r="N61" s="17">
        <f>$B$64</f>
        <v>2.5000000000000001E-2</v>
      </c>
      <c r="O61" s="17">
        <f>$B$64+$B$65</f>
        <v>3.0000000000000002E-2</v>
      </c>
    </row>
    <row r="62" spans="1:16" x14ac:dyDescent="0.2">
      <c r="A62" s="11" t="s">
        <v>0</v>
      </c>
      <c r="B62" s="39">
        <f>B7</f>
        <v>6.2950000000000006E-2</v>
      </c>
      <c r="C62" s="39"/>
      <c r="D62" s="39"/>
      <c r="E62" s="117" t="s">
        <v>0</v>
      </c>
      <c r="F62" s="17">
        <f>$B$7-$B$63</f>
        <v>6.0450000000000004E-2</v>
      </c>
      <c r="G62" s="40">
        <f>($B$60*(1+G$61))/($F62-G$61)</f>
        <v>1102.1699321221013</v>
      </c>
      <c r="H62" s="41">
        <f t="shared" ref="G62:I64" si="4">($B$60*(1+H$61))/($F62-H$61)</f>
        <v>1263.7889072761266</v>
      </c>
      <c r="I62" s="42">
        <f>($B$60*(1+I$61))/($F62-I$61)</f>
        <v>1478.4847215611953</v>
      </c>
      <c r="J62" s="11"/>
      <c r="K62" s="117" t="s">
        <v>0</v>
      </c>
      <c r="L62" s="17">
        <f>$B$7-$B$63</f>
        <v>6.0450000000000004E-2</v>
      </c>
      <c r="M62" s="40">
        <f>G62/((1+$L62)^$B$61)</f>
        <v>612.7653757052941</v>
      </c>
      <c r="N62" s="41">
        <f>H62/((1+$L62)^$B$61)</f>
        <v>702.61949814599745</v>
      </c>
      <c r="O62" s="42">
        <f>I62/((1+$L62)^$B$61)</f>
        <v>821.98236358857412</v>
      </c>
    </row>
    <row r="63" spans="1:16" x14ac:dyDescent="0.2">
      <c r="A63" s="11" t="s">
        <v>29</v>
      </c>
      <c r="B63" s="39">
        <f>B8</f>
        <v>2.5000000000000001E-3</v>
      </c>
      <c r="C63" s="39"/>
      <c r="D63" s="39"/>
      <c r="E63" s="117"/>
      <c r="F63" s="17">
        <f>$B$7</f>
        <v>6.2950000000000006E-2</v>
      </c>
      <c r="G63" s="43">
        <f t="shared" si="4"/>
        <v>1038.015686946193</v>
      </c>
      <c r="H63" s="23">
        <f t="shared" si="4"/>
        <v>1180.5353560721655</v>
      </c>
      <c r="I63" s="22">
        <f t="shared" si="4"/>
        <v>1366.3083390451711</v>
      </c>
      <c r="J63" s="11"/>
      <c r="K63" s="117"/>
      <c r="L63" s="17">
        <f>$B$7</f>
        <v>6.2950000000000006E-2</v>
      </c>
      <c r="M63" s="43">
        <f t="shared" ref="M63:O64" si="5">G63/((1+$L63)^$B$61)</f>
        <v>563.66500902371797</v>
      </c>
      <c r="N63" s="23">
        <f t="shared" si="5"/>
        <v>641.0562773775581</v>
      </c>
      <c r="O63" s="22">
        <f t="shared" si="5"/>
        <v>741.93503233347451</v>
      </c>
    </row>
    <row r="64" spans="1:16" x14ac:dyDescent="0.2">
      <c r="A64" s="11" t="s">
        <v>14</v>
      </c>
      <c r="B64" s="39">
        <f>B9</f>
        <v>2.5000000000000001E-2</v>
      </c>
      <c r="C64" s="39"/>
      <c r="D64" s="39"/>
      <c r="E64" s="117"/>
      <c r="F64" s="17">
        <f>$B$7+$B$63</f>
        <v>6.5450000000000008E-2</v>
      </c>
      <c r="G64" s="44">
        <f t="shared" si="4"/>
        <v>980.9191145069085</v>
      </c>
      <c r="H64" s="45">
        <f t="shared" si="4"/>
        <v>1107.5727259070131</v>
      </c>
      <c r="I64" s="46">
        <f t="shared" si="4"/>
        <v>1269.953731214059</v>
      </c>
      <c r="J64" s="11"/>
      <c r="K64" s="117"/>
      <c r="L64" s="17">
        <f>$B$7+$B$63</f>
        <v>6.5450000000000008E-2</v>
      </c>
      <c r="M64" s="44">
        <f t="shared" si="5"/>
        <v>520.2904870139937</v>
      </c>
      <c r="N64" s="45">
        <f t="shared" si="5"/>
        <v>587.46898132905937</v>
      </c>
      <c r="O64" s="46">
        <f t="shared" si="5"/>
        <v>673.59768560606199</v>
      </c>
    </row>
    <row r="65" spans="1:15" x14ac:dyDescent="0.2">
      <c r="A65" s="11" t="s">
        <v>28</v>
      </c>
      <c r="B65" s="39">
        <f>B10</f>
        <v>5.0000000000000001E-3</v>
      </c>
      <c r="C65" s="39"/>
      <c r="D65" s="39"/>
      <c r="E65" s="11"/>
      <c r="F65" s="17"/>
      <c r="G65" s="29"/>
      <c r="H65" s="29"/>
      <c r="I65" s="29"/>
      <c r="J65" s="11"/>
      <c r="K65" s="11"/>
      <c r="L65" s="17"/>
      <c r="M65" s="29"/>
      <c r="N65" s="29"/>
      <c r="O65" s="29"/>
    </row>
    <row r="66" spans="1:15" x14ac:dyDescent="0.2">
      <c r="A66" s="11"/>
      <c r="B66" s="39"/>
      <c r="C66" s="39"/>
      <c r="D66" s="39"/>
      <c r="E66" s="97"/>
      <c r="F66" s="97"/>
      <c r="G66" s="97"/>
      <c r="H66" s="97"/>
      <c r="I66" s="97"/>
      <c r="J66" s="11"/>
      <c r="K66" s="11"/>
      <c r="L66" s="17"/>
      <c r="M66" s="29"/>
      <c r="N66" s="29"/>
      <c r="O66" s="29"/>
    </row>
    <row r="67" spans="1:15" hidden="1" x14ac:dyDescent="0.2">
      <c r="A67" s="11"/>
      <c r="B67" s="39"/>
      <c r="C67" s="39"/>
      <c r="D67" s="39"/>
      <c r="E67" s="97"/>
      <c r="F67" s="97"/>
      <c r="G67" s="106"/>
      <c r="H67" s="107"/>
      <c r="I67" s="107"/>
      <c r="J67" s="11"/>
      <c r="K67" s="11"/>
      <c r="L67" s="17"/>
      <c r="M67" s="29"/>
      <c r="N67" s="29"/>
      <c r="O67" s="29"/>
    </row>
    <row r="68" spans="1:15" hidden="1" x14ac:dyDescent="0.2">
      <c r="A68" s="11"/>
      <c r="B68" s="39"/>
      <c r="C68" s="39"/>
      <c r="D68" s="39"/>
      <c r="E68" s="97"/>
      <c r="F68" s="97"/>
      <c r="G68" s="103"/>
      <c r="H68" s="103"/>
      <c r="I68" s="103"/>
      <c r="J68" s="11"/>
      <c r="K68" s="11"/>
      <c r="L68" s="17"/>
      <c r="M68" s="29"/>
      <c r="N68" s="29"/>
      <c r="O68" s="29"/>
    </row>
    <row r="69" spans="1:15" hidden="1" x14ac:dyDescent="0.2">
      <c r="A69" s="11"/>
      <c r="B69" s="39"/>
      <c r="C69" s="39"/>
      <c r="D69" s="39"/>
      <c r="E69" s="113"/>
      <c r="F69" s="108"/>
      <c r="G69" s="109"/>
      <c r="H69" s="109"/>
      <c r="I69" s="109"/>
      <c r="J69" s="47"/>
      <c r="K69" s="47"/>
      <c r="L69" s="47"/>
      <c r="M69" s="29"/>
      <c r="N69" s="29"/>
      <c r="O69" s="29"/>
    </row>
    <row r="70" spans="1:15" hidden="1" x14ac:dyDescent="0.2">
      <c r="A70" s="11"/>
      <c r="B70" s="39"/>
      <c r="C70" s="39"/>
      <c r="D70" s="39"/>
      <c r="E70" s="113"/>
      <c r="F70" s="108"/>
      <c r="G70" s="109"/>
      <c r="H70" s="109"/>
      <c r="I70" s="109"/>
      <c r="J70" s="47"/>
      <c r="K70" s="47"/>
      <c r="L70" s="47"/>
      <c r="M70" s="29"/>
      <c r="N70" s="29"/>
      <c r="O70" s="29"/>
    </row>
    <row r="71" spans="1:15" hidden="1" x14ac:dyDescent="0.2">
      <c r="A71" s="11"/>
      <c r="B71" s="39"/>
      <c r="C71" s="39"/>
      <c r="D71" s="39"/>
      <c r="E71" s="113"/>
      <c r="F71" s="108"/>
      <c r="G71" s="109"/>
      <c r="H71" s="109"/>
      <c r="I71" s="109"/>
      <c r="J71" s="47"/>
      <c r="K71" s="47"/>
      <c r="L71" s="47"/>
      <c r="M71" s="29"/>
      <c r="N71" s="29"/>
      <c r="O71" s="29"/>
    </row>
    <row r="72" spans="1:15" x14ac:dyDescent="0.2">
      <c r="A72" s="11"/>
      <c r="B72" s="39"/>
      <c r="C72" s="39"/>
      <c r="D72" s="39"/>
      <c r="E72" s="62"/>
      <c r="F72" s="17"/>
      <c r="G72" s="48"/>
      <c r="H72" s="48"/>
      <c r="I72" s="48"/>
      <c r="J72" s="47"/>
      <c r="K72" s="47"/>
      <c r="L72" s="47"/>
      <c r="M72" s="29"/>
      <c r="N72" s="29"/>
      <c r="O72" s="29"/>
    </row>
    <row r="73" spans="1:15" x14ac:dyDescent="0.2">
      <c r="A73" s="11"/>
      <c r="B73" s="39"/>
      <c r="C73" s="39"/>
      <c r="D73" s="39"/>
      <c r="E73" s="62"/>
      <c r="F73" s="17"/>
      <c r="G73" s="48"/>
      <c r="H73" s="48"/>
      <c r="I73" s="48"/>
      <c r="J73" s="47"/>
      <c r="K73" s="47"/>
      <c r="L73" s="47"/>
      <c r="M73" s="29"/>
      <c r="N73" s="29"/>
      <c r="O73" s="29"/>
    </row>
    <row r="74" spans="1:15" x14ac:dyDescent="0.2">
      <c r="A74" s="11"/>
      <c r="B74" s="39"/>
      <c r="C74" s="39"/>
      <c r="D74" s="39"/>
      <c r="E74" s="62"/>
      <c r="F74" s="17"/>
      <c r="G74" s="48"/>
      <c r="H74" s="48"/>
      <c r="I74" s="48"/>
      <c r="J74" s="47"/>
      <c r="K74" s="47"/>
      <c r="L74" s="47"/>
      <c r="M74" s="29"/>
      <c r="N74" s="29"/>
      <c r="O74" s="29"/>
    </row>
    <row r="75" spans="1:15" x14ac:dyDescent="0.2">
      <c r="A75" s="11"/>
      <c r="B75" s="39"/>
      <c r="C75" s="39"/>
      <c r="D75" s="39"/>
      <c r="E75" s="62"/>
      <c r="F75" s="17"/>
      <c r="G75" s="48"/>
      <c r="H75" s="48"/>
      <c r="I75" s="48"/>
      <c r="J75" s="47"/>
      <c r="K75" s="47"/>
      <c r="L75" s="47"/>
      <c r="M75" s="29"/>
      <c r="N75" s="29"/>
      <c r="O75" s="29"/>
    </row>
    <row r="76" spans="1:15" x14ac:dyDescent="0.2">
      <c r="A76" s="11"/>
      <c r="B76" s="39"/>
      <c r="C76" s="39"/>
      <c r="D76" s="39"/>
      <c r="E76" s="62"/>
      <c r="F76" s="17"/>
      <c r="G76" s="48"/>
      <c r="H76" s="48"/>
      <c r="I76" s="48"/>
      <c r="J76" s="47"/>
      <c r="K76" s="47"/>
      <c r="L76" s="47"/>
      <c r="M76" s="29"/>
      <c r="N76" s="29"/>
      <c r="O76" s="29"/>
    </row>
    <row r="77" spans="1:15" x14ac:dyDescent="0.2">
      <c r="A77" s="11"/>
      <c r="B77" s="39"/>
      <c r="C77" s="39"/>
      <c r="D77" s="39"/>
      <c r="E77" s="62"/>
      <c r="F77" s="17"/>
      <c r="G77" s="48"/>
      <c r="H77" s="48"/>
      <c r="I77" s="48"/>
      <c r="J77" s="47"/>
      <c r="K77" s="47"/>
      <c r="L77" s="47"/>
      <c r="M77" s="29"/>
      <c r="N77" s="29"/>
      <c r="O77" s="29"/>
    </row>
    <row r="78" spans="1:15" x14ac:dyDescent="0.2">
      <c r="A78" s="11"/>
      <c r="B78" s="39"/>
      <c r="C78" s="39"/>
      <c r="D78" s="39"/>
      <c r="E78" s="62"/>
      <c r="F78" s="17"/>
      <c r="G78" s="48"/>
      <c r="H78" s="48"/>
      <c r="I78" s="48"/>
      <c r="J78" s="47"/>
      <c r="K78" s="47"/>
      <c r="L78" s="47"/>
      <c r="M78" s="29"/>
      <c r="N78" s="29"/>
      <c r="O78" s="29"/>
    </row>
    <row r="79" spans="1:15" x14ac:dyDescent="0.2">
      <c r="A79" s="11"/>
      <c r="B79" s="39"/>
      <c r="C79" s="39"/>
      <c r="D79" s="39"/>
      <c r="E79" s="62"/>
      <c r="F79" s="17"/>
      <c r="G79" s="48"/>
      <c r="H79" s="48"/>
      <c r="I79" s="48"/>
      <c r="J79" s="47"/>
      <c r="K79" s="47"/>
      <c r="L79" s="47"/>
      <c r="M79" s="29"/>
      <c r="N79" s="29"/>
      <c r="O79" s="29"/>
    </row>
    <row r="80" spans="1:15" x14ac:dyDescent="0.2">
      <c r="A80" s="11"/>
      <c r="B80" s="39"/>
      <c r="C80" s="39"/>
      <c r="D80" s="39"/>
      <c r="E80" s="62"/>
      <c r="F80" s="17"/>
      <c r="G80" s="48"/>
      <c r="H80" s="48"/>
      <c r="I80" s="48"/>
      <c r="J80" s="47"/>
      <c r="K80" s="47"/>
      <c r="L80" s="47"/>
      <c r="M80" s="29"/>
      <c r="N80" s="29"/>
      <c r="O80" s="29"/>
    </row>
    <row r="81" spans="1:15" x14ac:dyDescent="0.2">
      <c r="A81" s="11"/>
      <c r="B81" s="39"/>
      <c r="C81" s="39"/>
      <c r="D81" s="39"/>
      <c r="E81" s="62"/>
      <c r="F81" s="17"/>
      <c r="G81" s="48"/>
      <c r="H81" s="48"/>
      <c r="I81" s="48"/>
      <c r="J81" s="47"/>
      <c r="K81" s="47"/>
      <c r="L81" s="47"/>
      <c r="M81" s="29"/>
      <c r="N81" s="29"/>
      <c r="O81" s="29"/>
    </row>
    <row r="82" spans="1:15" x14ac:dyDescent="0.2">
      <c r="A82" s="11"/>
      <c r="B82" s="39"/>
      <c r="C82" s="39"/>
      <c r="D82" s="39"/>
      <c r="E82" s="62"/>
      <c r="F82" s="17"/>
      <c r="G82" s="48"/>
      <c r="H82" s="48"/>
      <c r="I82" s="48"/>
      <c r="J82" s="47"/>
      <c r="K82" s="47"/>
      <c r="L82" s="47"/>
      <c r="M82" s="29"/>
      <c r="N82" s="29"/>
      <c r="O82" s="29"/>
    </row>
    <row r="83" spans="1:15" x14ac:dyDescent="0.2">
      <c r="A83" s="11"/>
      <c r="B83" s="39"/>
      <c r="C83" s="39"/>
      <c r="D83" s="39"/>
      <c r="E83" s="62"/>
      <c r="F83" s="17"/>
      <c r="G83" s="48"/>
      <c r="H83" s="48"/>
      <c r="I83" s="48"/>
      <c r="J83" s="47"/>
      <c r="K83" s="47"/>
      <c r="L83" s="47"/>
      <c r="M83" s="29"/>
      <c r="N83" s="29"/>
      <c r="O83" s="29"/>
    </row>
    <row r="84" spans="1:15" x14ac:dyDescent="0.2">
      <c r="A84" s="11"/>
      <c r="B84" s="39"/>
      <c r="C84" s="39"/>
      <c r="D84" s="39"/>
      <c r="E84" s="62"/>
      <c r="F84" s="17"/>
      <c r="G84" s="48"/>
      <c r="H84" s="48"/>
      <c r="I84" s="48"/>
      <c r="J84" s="47"/>
      <c r="K84" s="47"/>
      <c r="L84" s="47"/>
      <c r="M84" s="29"/>
      <c r="N84" s="29"/>
      <c r="O84" s="29"/>
    </row>
    <row r="85" spans="1:15" x14ac:dyDescent="0.2">
      <c r="A85" s="11"/>
      <c r="B85" s="39"/>
      <c r="C85" s="39"/>
      <c r="D85" s="39"/>
      <c r="E85" s="62"/>
      <c r="F85" s="17"/>
      <c r="G85" s="48"/>
      <c r="H85" s="48"/>
      <c r="I85" s="48"/>
      <c r="J85" s="47"/>
      <c r="K85" s="47"/>
      <c r="L85" s="47"/>
      <c r="M85" s="29"/>
      <c r="N85" s="29"/>
      <c r="O85" s="29"/>
    </row>
    <row r="86" spans="1:15" x14ac:dyDescent="0.2">
      <c r="A86" s="11"/>
      <c r="B86" s="39"/>
      <c r="C86" s="39"/>
      <c r="D86" s="39"/>
      <c r="E86" s="62"/>
      <c r="F86" s="17"/>
      <c r="G86" s="48"/>
      <c r="H86" s="48"/>
      <c r="I86" s="48"/>
      <c r="J86" s="47"/>
      <c r="K86" s="47"/>
      <c r="L86" s="47"/>
      <c r="M86" s="29"/>
      <c r="N86" s="29"/>
      <c r="O86" s="29"/>
    </row>
    <row r="87" spans="1:15" x14ac:dyDescent="0.2">
      <c r="A87" s="11"/>
      <c r="B87" s="39"/>
      <c r="C87" s="39"/>
      <c r="D87" s="39"/>
      <c r="E87" s="62"/>
      <c r="F87" s="17"/>
      <c r="G87" s="48"/>
      <c r="H87" s="48"/>
      <c r="I87" s="48"/>
      <c r="J87" s="47"/>
      <c r="K87" s="47"/>
      <c r="L87" s="47"/>
      <c r="M87" s="29"/>
      <c r="N87" s="29"/>
      <c r="O87" s="29"/>
    </row>
    <row r="88" spans="1:15" x14ac:dyDescent="0.2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</row>
    <row r="89" spans="1:15" x14ac:dyDescent="0.2">
      <c r="A89" s="13" t="s">
        <v>13</v>
      </c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3"/>
      <c r="O89" s="13"/>
    </row>
    <row r="90" spans="1:15" x14ac:dyDescent="0.2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</row>
    <row r="91" spans="1:15" ht="19" x14ac:dyDescent="0.35">
      <c r="A91" s="11"/>
      <c r="B91" s="11"/>
      <c r="C91" s="11"/>
      <c r="D91" s="11"/>
      <c r="E91" s="49" t="str">
        <f>"Perpetual Growth Rate = "&amp;TEXT($G$61,"0.00%")</f>
        <v>Perpetual Growth Rate = 2.00%</v>
      </c>
      <c r="F91" s="18"/>
      <c r="G91" s="18"/>
      <c r="H91" s="11"/>
      <c r="I91" s="49" t="str">
        <f>"Perpetual Growth Rate = "&amp;TEXT($H$61,"0.00%")</f>
        <v>Perpetual Growth Rate = 2.50%</v>
      </c>
      <c r="J91" s="18"/>
      <c r="K91" s="18"/>
      <c r="L91" s="11"/>
      <c r="M91" s="49" t="str">
        <f>"Perpetual Growth Rate = "&amp;TEXT($I$61,"0.00%")</f>
        <v>Perpetual Growth Rate = 3.00%</v>
      </c>
      <c r="N91" s="18"/>
      <c r="O91" s="18"/>
    </row>
    <row r="92" spans="1:15" x14ac:dyDescent="0.2">
      <c r="A92" s="11" t="s">
        <v>0</v>
      </c>
      <c r="B92" s="11"/>
      <c r="C92" s="11"/>
      <c r="D92" s="11"/>
      <c r="E92" s="17">
        <f>$B$7-$B$63</f>
        <v>6.0450000000000004E-2</v>
      </c>
      <c r="F92" s="17">
        <f>$B$7</f>
        <v>6.2950000000000006E-2</v>
      </c>
      <c r="G92" s="17">
        <f>$B$7+$B$63</f>
        <v>6.5450000000000008E-2</v>
      </c>
      <c r="H92" s="11"/>
      <c r="I92" s="17">
        <f>$B$7-$B$63</f>
        <v>6.0450000000000004E-2</v>
      </c>
      <c r="J92" s="17">
        <f>$B$7</f>
        <v>6.2950000000000006E-2</v>
      </c>
      <c r="K92" s="17">
        <f>$B$7+$B$63</f>
        <v>6.5450000000000008E-2</v>
      </c>
      <c r="L92" s="11"/>
      <c r="M92" s="17">
        <f>$B$7-$B$63</f>
        <v>6.0450000000000004E-2</v>
      </c>
      <c r="N92" s="17">
        <f>$B$7</f>
        <v>6.2950000000000006E-2</v>
      </c>
      <c r="O92" s="17">
        <f>$B$7+$B$63</f>
        <v>6.5450000000000008E-2</v>
      </c>
    </row>
    <row r="93" spans="1:15" x14ac:dyDescent="0.2">
      <c r="A93" s="30" t="s">
        <v>26</v>
      </c>
      <c r="B93" s="30"/>
      <c r="C93" s="30"/>
      <c r="D93" s="30"/>
      <c r="E93" s="30"/>
      <c r="F93" s="30"/>
      <c r="G93" s="30"/>
      <c r="H93" s="30"/>
      <c r="I93" s="30"/>
      <c r="J93" s="30"/>
      <c r="K93" s="30"/>
      <c r="L93" s="30"/>
      <c r="M93" s="30"/>
      <c r="N93" s="30"/>
      <c r="O93" s="30"/>
    </row>
    <row r="94" spans="1:15" x14ac:dyDescent="0.2">
      <c r="A94" s="11" t="s">
        <v>15</v>
      </c>
      <c r="B94" s="11"/>
      <c r="C94" s="11"/>
      <c r="D94" s="11"/>
      <c r="E94" s="32">
        <f>$E$53</f>
        <v>652.43446216585687</v>
      </c>
      <c r="F94" s="32">
        <f>$E$54</f>
        <v>645.56097110152609</v>
      </c>
      <c r="G94" s="32">
        <f>$E$55</f>
        <v>638.80898255597526</v>
      </c>
      <c r="H94" s="11"/>
      <c r="I94" s="32">
        <f>$E$53</f>
        <v>652.43446216585687</v>
      </c>
      <c r="J94" s="32">
        <f>$E$54</f>
        <v>645.56097110152609</v>
      </c>
      <c r="K94" s="32">
        <f>$E$55</f>
        <v>638.80898255597526</v>
      </c>
      <c r="L94" s="11"/>
      <c r="M94" s="32">
        <f>$E$53</f>
        <v>652.43446216585687</v>
      </c>
      <c r="N94" s="32">
        <f>$E$54</f>
        <v>645.56097110152609</v>
      </c>
      <c r="O94" s="32">
        <f>$E$55</f>
        <v>638.80898255597526</v>
      </c>
    </row>
    <row r="95" spans="1:15" ht="17" thickBot="1" x14ac:dyDescent="0.25">
      <c r="A95" s="11" t="s">
        <v>16</v>
      </c>
      <c r="B95" s="11"/>
      <c r="C95" s="11"/>
      <c r="D95" s="11"/>
      <c r="E95" s="50">
        <f>M62</f>
        <v>612.7653757052941</v>
      </c>
      <c r="F95" s="50">
        <f>M63</f>
        <v>563.66500902371797</v>
      </c>
      <c r="G95" s="50">
        <f>M64</f>
        <v>520.2904870139937</v>
      </c>
      <c r="H95" s="11"/>
      <c r="I95" s="50">
        <f>N62</f>
        <v>702.61949814599745</v>
      </c>
      <c r="J95" s="50">
        <f>N63</f>
        <v>641.0562773775581</v>
      </c>
      <c r="K95" s="50">
        <f>N64</f>
        <v>587.46898132905937</v>
      </c>
      <c r="L95" s="11"/>
      <c r="M95" s="50">
        <f>O62</f>
        <v>821.98236358857412</v>
      </c>
      <c r="N95" s="50">
        <f>O63</f>
        <v>741.93503233347451</v>
      </c>
      <c r="O95" s="50">
        <f>O64</f>
        <v>673.59768560606199</v>
      </c>
    </row>
    <row r="96" spans="1:15" ht="17" thickBot="1" x14ac:dyDescent="0.25">
      <c r="A96" s="68" t="s">
        <v>24</v>
      </c>
      <c r="B96" s="69"/>
      <c r="C96" s="69"/>
      <c r="D96" s="69"/>
      <c r="E96" s="70">
        <f>E94+E95</f>
        <v>1265.199837871151</v>
      </c>
      <c r="F96" s="70">
        <f t="shared" ref="F96:G96" si="6">F94+F95</f>
        <v>1209.225980125244</v>
      </c>
      <c r="G96" s="70">
        <f t="shared" si="6"/>
        <v>1159.099469569969</v>
      </c>
      <c r="H96" s="69"/>
      <c r="I96" s="70">
        <f>I94+I95</f>
        <v>1355.0539603118543</v>
      </c>
      <c r="J96" s="70">
        <f t="shared" ref="J96" si="7">J94+J95</f>
        <v>1286.6172484790841</v>
      </c>
      <c r="K96" s="70">
        <f t="shared" ref="K96" si="8">K94+K95</f>
        <v>1226.2779638850348</v>
      </c>
      <c r="L96" s="69"/>
      <c r="M96" s="70">
        <f>M94+M95</f>
        <v>1474.4168257544311</v>
      </c>
      <c r="N96" s="70">
        <f t="shared" ref="N96" si="9">N94+N95</f>
        <v>1387.4960034350006</v>
      </c>
      <c r="O96" s="71">
        <f t="shared" ref="O96" si="10">O94+O95</f>
        <v>1312.4066681620372</v>
      </c>
    </row>
    <row r="97" spans="1:16" x14ac:dyDescent="0.2">
      <c r="A97" s="72" t="s">
        <v>32</v>
      </c>
      <c r="B97" s="72"/>
      <c r="C97" s="72"/>
      <c r="D97" s="72"/>
      <c r="E97" s="73">
        <f>E96/$B$108</f>
        <v>22.51245263115927</v>
      </c>
      <c r="F97" s="73">
        <f t="shared" ref="F97:O97" si="11">F96/$B$108</f>
        <v>21.516476514684054</v>
      </c>
      <c r="G97" s="73">
        <f t="shared" si="11"/>
        <v>20.624545721885568</v>
      </c>
      <c r="H97" s="73"/>
      <c r="I97" s="73">
        <f t="shared" si="11"/>
        <v>24.111280432595272</v>
      </c>
      <c r="J97" s="73">
        <f t="shared" si="11"/>
        <v>22.89354534660292</v>
      </c>
      <c r="K97" s="73">
        <f t="shared" si="11"/>
        <v>21.819892595819123</v>
      </c>
      <c r="L97" s="73"/>
      <c r="M97" s="73">
        <f>M96/$B$108</f>
        <v>26.235174835488095</v>
      </c>
      <c r="N97" s="73">
        <f t="shared" si="11"/>
        <v>24.68854098638791</v>
      </c>
      <c r="O97" s="73">
        <f t="shared" si="11"/>
        <v>23.352431817829842</v>
      </c>
    </row>
    <row r="98" spans="1:16" hidden="1" x14ac:dyDescent="0.2">
      <c r="A98" s="30" t="s">
        <v>27</v>
      </c>
      <c r="B98" s="30"/>
      <c r="C98" s="30"/>
      <c r="D98" s="30"/>
      <c r="E98" s="30"/>
      <c r="F98" s="30"/>
      <c r="G98" s="30"/>
      <c r="H98" s="30"/>
      <c r="I98" s="30"/>
      <c r="J98" s="30"/>
      <c r="K98" s="30"/>
      <c r="L98" s="30"/>
      <c r="M98" s="30"/>
      <c r="N98" s="30"/>
      <c r="O98" s="30"/>
    </row>
    <row r="99" spans="1:16" hidden="1" x14ac:dyDescent="0.2">
      <c r="A99" s="11" t="s">
        <v>17</v>
      </c>
      <c r="B99" s="11"/>
      <c r="C99" s="11"/>
      <c r="D99" s="11"/>
      <c r="E99" s="51">
        <f>E94/E$96</f>
        <v>0.51567700424595009</v>
      </c>
      <c r="F99" s="51">
        <f t="shared" ref="F99:G100" si="12">F94/F$96</f>
        <v>0.53386296830528157</v>
      </c>
      <c r="G99" s="51">
        <f t="shared" si="12"/>
        <v>0.55112524794181483</v>
      </c>
      <c r="H99" s="51"/>
      <c r="I99" s="51">
        <f>I94/I$96</f>
        <v>0.48148227397210408</v>
      </c>
      <c r="J99" s="51">
        <f t="shared" ref="J99:K99" si="13">J94/J$96</f>
        <v>0.50175059588595328</v>
      </c>
      <c r="K99" s="51">
        <f t="shared" si="13"/>
        <v>0.52093326421044983</v>
      </c>
      <c r="L99" s="51"/>
      <c r="M99" s="51">
        <f>M94/M$96</f>
        <v>0.44250340254494758</v>
      </c>
      <c r="N99" s="51">
        <f t="shared" ref="N99:O99" si="14">N94/N$96</f>
        <v>0.46527050852998614</v>
      </c>
      <c r="O99" s="51">
        <f t="shared" si="14"/>
        <v>0.48674621826677905</v>
      </c>
    </row>
    <row r="100" spans="1:16" hidden="1" x14ac:dyDescent="0.2">
      <c r="A100" s="11" t="s">
        <v>18</v>
      </c>
      <c r="B100" s="11"/>
      <c r="C100" s="11"/>
      <c r="D100" s="11"/>
      <c r="E100" s="51">
        <f>E95/E$96</f>
        <v>0.48432299575404991</v>
      </c>
      <c r="F100" s="51">
        <f t="shared" si="12"/>
        <v>0.4661370316947186</v>
      </c>
      <c r="G100" s="51">
        <f t="shared" si="12"/>
        <v>0.44887475205818511</v>
      </c>
      <c r="H100" s="51"/>
      <c r="I100" s="51">
        <f>I95/I$96</f>
        <v>0.51851772602789592</v>
      </c>
      <c r="J100" s="51">
        <f t="shared" ref="J100:K100" si="15">J95/J$96</f>
        <v>0.49824940411404678</v>
      </c>
      <c r="K100" s="51">
        <f t="shared" si="15"/>
        <v>0.47906673578955006</v>
      </c>
      <c r="L100" s="51"/>
      <c r="M100" s="51">
        <f>M95/M$96</f>
        <v>0.55749659745505231</v>
      </c>
      <c r="N100" s="51">
        <f t="shared" ref="N100:O100" si="16">N95/N$96</f>
        <v>0.53472949147001392</v>
      </c>
      <c r="O100" s="51">
        <f t="shared" si="16"/>
        <v>0.51325378173322089</v>
      </c>
    </row>
    <row r="101" spans="1:16" hidden="1" x14ac:dyDescent="0.2">
      <c r="A101" s="30" t="s">
        <v>19</v>
      </c>
      <c r="B101" s="30"/>
      <c r="C101" s="30"/>
      <c r="D101" s="30"/>
      <c r="E101" s="30"/>
      <c r="F101" s="30"/>
      <c r="G101" s="30"/>
      <c r="H101" s="30"/>
      <c r="I101" s="30"/>
      <c r="J101" s="30"/>
      <c r="K101" s="30"/>
      <c r="L101" s="30"/>
      <c r="M101" s="30"/>
      <c r="N101" s="30"/>
      <c r="O101" s="30"/>
    </row>
    <row r="102" spans="1:16" hidden="1" x14ac:dyDescent="0.2">
      <c r="A102" s="11" t="str">
        <f>"Company Value / "&amp;TEXT(E15,"yyyy")&amp;" Revenue"</f>
        <v>Company Value / 2020 Revenue</v>
      </c>
      <c r="B102" s="11"/>
      <c r="C102" s="11"/>
      <c r="D102" s="11"/>
      <c r="E102" s="47">
        <f>E96/$E$16</f>
        <v>1.8647013085794413</v>
      </c>
      <c r="F102" s="47">
        <f t="shared" ref="F102:G102" si="17">F96/$E$16</f>
        <v>1.7822048343776624</v>
      </c>
      <c r="G102" s="47">
        <f t="shared" si="17"/>
        <v>1.7083264105673823</v>
      </c>
      <c r="H102" s="47"/>
      <c r="I102" s="47">
        <f t="shared" ref="I102:K102" si="18">I96/$E$16</f>
        <v>1.9971318501280093</v>
      </c>
      <c r="J102" s="47">
        <f t="shared" si="18"/>
        <v>1.8962671311408756</v>
      </c>
      <c r="K102" s="47">
        <f t="shared" si="18"/>
        <v>1.8073367190641632</v>
      </c>
      <c r="L102" s="47"/>
      <c r="M102" s="47">
        <f t="shared" ref="M102:O102" si="19">M96/$E$16</f>
        <v>2.1730535383263541</v>
      </c>
      <c r="N102" s="47">
        <f t="shared" si="19"/>
        <v>2.0449462099263087</v>
      </c>
      <c r="O102" s="47">
        <f t="shared" si="19"/>
        <v>1.9342765927222363</v>
      </c>
    </row>
    <row r="103" spans="1:16" hidden="1" x14ac:dyDescent="0.2">
      <c r="A103" s="11" t="str">
        <f>"Company Value / "&amp;TEXT(F15,"yyyy")&amp;" Revenue"</f>
        <v>Company Value / 2021 Revenue</v>
      </c>
      <c r="B103" s="11"/>
      <c r="C103" s="11"/>
      <c r="D103" s="11"/>
      <c r="E103" s="47">
        <f>E96/$F$16</f>
        <v>1.3915681407309264</v>
      </c>
      <c r="F103" s="47">
        <f t="shared" ref="F103:G103" si="20">F96/$F$16</f>
        <v>1.3300036077445241</v>
      </c>
      <c r="G103" s="47">
        <f t="shared" si="20"/>
        <v>1.2748704556473003</v>
      </c>
      <c r="H103" s="47"/>
      <c r="I103" s="47">
        <f>I96/$F$16</f>
        <v>1.4903969030806039</v>
      </c>
      <c r="J103" s="47">
        <f t="shared" ref="J103:K103" si="21">J96/$F$16</f>
        <v>1.4151247247319967</v>
      </c>
      <c r="K103" s="47">
        <f t="shared" si="21"/>
        <v>1.348758745570271</v>
      </c>
      <c r="L103" s="47"/>
      <c r="M103" s="47">
        <f>M96/$F$16</f>
        <v>1.621681745019667</v>
      </c>
      <c r="N103" s="47">
        <f t="shared" ref="N103:O103" si="22">N96/$F$16</f>
        <v>1.5260792611390364</v>
      </c>
      <c r="O103" s="47">
        <f t="shared" si="22"/>
        <v>1.4434899945688329</v>
      </c>
    </row>
    <row r="104" spans="1:16" hidden="1" x14ac:dyDescent="0.2">
      <c r="A104" s="11" t="str">
        <f>"Company Value / "&amp;TEXT(E15,"yyyy")&amp;" EBITDA"</f>
        <v>Company Value / 2020 EBITDA</v>
      </c>
      <c r="B104" s="11"/>
      <c r="C104" s="11"/>
      <c r="D104" s="11"/>
      <c r="E104" s="47" t="e">
        <f>E96/#REF!</f>
        <v>#REF!</v>
      </c>
      <c r="F104" s="47" t="e">
        <f>F96/#REF!</f>
        <v>#REF!</v>
      </c>
      <c r="G104" s="47" t="e">
        <f>G96/#REF!</f>
        <v>#REF!</v>
      </c>
      <c r="H104" s="47"/>
      <c r="I104" s="47" t="e">
        <f>I96/#REF!</f>
        <v>#REF!</v>
      </c>
      <c r="J104" s="47" t="e">
        <f>J96/#REF!</f>
        <v>#REF!</v>
      </c>
      <c r="K104" s="47" t="e">
        <f>K96/#REF!</f>
        <v>#REF!</v>
      </c>
      <c r="L104" s="47"/>
      <c r="M104" s="47" t="e">
        <f>M96/#REF!</f>
        <v>#REF!</v>
      </c>
      <c r="N104" s="47" t="e">
        <f>N96/#REF!</f>
        <v>#REF!</v>
      </c>
      <c r="O104" s="47" t="e">
        <f>O96/#REF!</f>
        <v>#REF!</v>
      </c>
    </row>
    <row r="105" spans="1:16" hidden="1" x14ac:dyDescent="0.2">
      <c r="A105" s="11" t="str">
        <f>"Company Value / "&amp;TEXT(F15,"yyyy")&amp;" EBITDA"</f>
        <v>Company Value / 2021 EBITDA</v>
      </c>
      <c r="B105" s="11"/>
      <c r="C105" s="11"/>
      <c r="D105" s="11"/>
      <c r="E105" s="47" t="e">
        <f>E96/#REF!</f>
        <v>#REF!</v>
      </c>
      <c r="F105" s="47" t="e">
        <f>F96/#REF!</f>
        <v>#REF!</v>
      </c>
      <c r="G105" s="47" t="e">
        <f>G96/#REF!</f>
        <v>#REF!</v>
      </c>
      <c r="H105" s="47"/>
      <c r="I105" s="47" t="e">
        <f>I96/#REF!</f>
        <v>#REF!</v>
      </c>
      <c r="J105" s="47" t="e">
        <f>J96/#REF!</f>
        <v>#REF!</v>
      </c>
      <c r="K105" s="47" t="e">
        <f>K96/#REF!</f>
        <v>#REF!</v>
      </c>
      <c r="L105" s="47"/>
      <c r="M105" s="47" t="e">
        <f>M96/#REF!</f>
        <v>#REF!</v>
      </c>
      <c r="N105" s="47" t="e">
        <f>N96/#REF!</f>
        <v>#REF!</v>
      </c>
      <c r="O105" s="47" t="e">
        <f>O96/#REF!</f>
        <v>#REF!</v>
      </c>
    </row>
    <row r="106" spans="1:16" s="9" customFormat="1" hidden="1" x14ac:dyDescent="0.2">
      <c r="A106" s="52" t="s">
        <v>25</v>
      </c>
      <c r="B106" s="52"/>
      <c r="C106" s="52"/>
      <c r="D106" s="52"/>
      <c r="E106" s="53">
        <f>G69</f>
        <v>0</v>
      </c>
      <c r="F106" s="53">
        <f>G70</f>
        <v>0</v>
      </c>
      <c r="G106" s="53">
        <f>G71</f>
        <v>0</v>
      </c>
      <c r="H106" s="53"/>
      <c r="I106" s="53">
        <f>H69</f>
        <v>0</v>
      </c>
      <c r="J106" s="53">
        <f>H70</f>
        <v>0</v>
      </c>
      <c r="K106" s="53">
        <f>H71</f>
        <v>0</v>
      </c>
      <c r="L106" s="53"/>
      <c r="M106" s="53">
        <f>I69</f>
        <v>0</v>
      </c>
      <c r="N106" s="53">
        <f>I70</f>
        <v>0</v>
      </c>
      <c r="O106" s="53">
        <f>I71</f>
        <v>0</v>
      </c>
    </row>
    <row r="107" spans="1:16" x14ac:dyDescent="0.2">
      <c r="A107" s="11"/>
      <c r="B107" s="11"/>
      <c r="C107" s="11"/>
      <c r="D107" s="11"/>
      <c r="E107" s="47"/>
      <c r="F107" s="47"/>
      <c r="G107" s="11"/>
      <c r="H107" s="11"/>
      <c r="I107" s="11"/>
      <c r="J107" s="11"/>
      <c r="K107" s="11"/>
      <c r="L107" s="11"/>
      <c r="M107" s="11"/>
      <c r="N107" s="11"/>
      <c r="O107" s="11"/>
    </row>
    <row r="108" spans="1:16" s="4" customFormat="1" ht="18" x14ac:dyDescent="0.2">
      <c r="A108" s="67" t="s">
        <v>35</v>
      </c>
      <c r="B108" s="110">
        <v>56.2</v>
      </c>
      <c r="C108" s="20"/>
      <c r="D108" s="20"/>
      <c r="E108" s="21"/>
      <c r="F108" s="24"/>
      <c r="G108" s="24"/>
      <c r="H108" s="24"/>
      <c r="I108" s="24"/>
      <c r="J108" s="24"/>
      <c r="K108" s="24"/>
      <c r="L108" s="24"/>
      <c r="M108" s="24"/>
      <c r="N108" s="24"/>
      <c r="O108" s="24"/>
      <c r="P108" s="6"/>
    </row>
    <row r="109" spans="1:16" s="4" customFormat="1" ht="18" x14ac:dyDescent="0.2">
      <c r="A109" s="77" t="s">
        <v>41</v>
      </c>
      <c r="B109" s="78">
        <v>17.03</v>
      </c>
      <c r="C109" s="20"/>
      <c r="D109" s="20"/>
      <c r="E109" s="21"/>
      <c r="F109" s="24"/>
      <c r="G109" s="24"/>
      <c r="H109" s="24"/>
      <c r="I109" s="24"/>
      <c r="J109" s="24"/>
      <c r="K109" s="24"/>
      <c r="L109" s="24"/>
      <c r="M109" s="24"/>
      <c r="N109" s="24"/>
      <c r="O109" s="24"/>
      <c r="P109" s="6"/>
    </row>
    <row r="110" spans="1:16" s="4" customFormat="1" ht="18" x14ac:dyDescent="0.2">
      <c r="A110" s="77" t="s">
        <v>34</v>
      </c>
      <c r="B110" s="79">
        <f>(J97-B109)/B109</f>
        <v>0.34430683186159239</v>
      </c>
      <c r="C110" s="20"/>
      <c r="D110" s="92">
        <f>J97</f>
        <v>22.89354534660292</v>
      </c>
      <c r="E110" s="21"/>
      <c r="F110" s="24"/>
      <c r="G110" s="24"/>
      <c r="H110" s="24"/>
      <c r="I110" s="24"/>
      <c r="J110" s="24"/>
      <c r="K110" s="24"/>
      <c r="L110" s="24"/>
      <c r="M110" s="24"/>
      <c r="N110" s="24"/>
      <c r="O110" s="24"/>
      <c r="P110" s="6"/>
    </row>
    <row r="111" spans="1:16" s="4" customFormat="1" ht="18" x14ac:dyDescent="0.2">
      <c r="A111" s="77" t="s">
        <v>36</v>
      </c>
      <c r="B111" s="79">
        <f>(M97-B109)/B109</f>
        <v>0.54052700149665844</v>
      </c>
      <c r="C111" s="20"/>
      <c r="D111" s="92">
        <f>M97</f>
        <v>26.235174835488095</v>
      </c>
      <c r="E111" s="21"/>
      <c r="F111" s="24"/>
      <c r="G111" s="24"/>
      <c r="H111" s="24"/>
      <c r="I111" s="24"/>
      <c r="J111" s="24"/>
      <c r="K111" s="24"/>
      <c r="L111" s="24"/>
      <c r="M111" s="24"/>
      <c r="N111" s="24"/>
      <c r="O111" s="24"/>
      <c r="P111" s="6"/>
    </row>
    <row r="112" spans="1:16" ht="18" x14ac:dyDescent="0.2">
      <c r="A112" s="77" t="s">
        <v>38</v>
      </c>
      <c r="B112" s="93">
        <f>(G97-B109)/B109</f>
        <v>0.21107138707490114</v>
      </c>
      <c r="D112" s="95">
        <f>G97</f>
        <v>20.624545721885568</v>
      </c>
    </row>
    <row r="113" spans="4:5" x14ac:dyDescent="0.2">
      <c r="D113" s="94"/>
    </row>
    <row r="115" spans="4:5" x14ac:dyDescent="0.2">
      <c r="E115" s="96"/>
    </row>
  </sheetData>
  <mergeCells count="16">
    <mergeCell ref="E69:E71"/>
    <mergeCell ref="E14:O14"/>
    <mergeCell ref="N3:Q3"/>
    <mergeCell ref="E8:E9"/>
    <mergeCell ref="F8:F9"/>
    <mergeCell ref="G8:G9"/>
    <mergeCell ref="H8:H9"/>
    <mergeCell ref="I8:I9"/>
    <mergeCell ref="J8:J9"/>
    <mergeCell ref="K8:K9"/>
    <mergeCell ref="L8:L9"/>
    <mergeCell ref="M8:M9"/>
    <mergeCell ref="N8:N9"/>
    <mergeCell ref="O8:O9"/>
    <mergeCell ref="E62:E64"/>
    <mergeCell ref="K62:K64"/>
  </mergeCells>
  <phoneticPr fontId="5" type="noConversion"/>
  <pageMargins left="0.75" right="0.75" top="1" bottom="1" header="0.5" footer="0.5"/>
  <pageSetup scale="24" fitToWidth="0" fitToHeight="0" orientation="landscape" horizontalDpi="4294967292" verticalDpi="4294967292" r:id="rId1"/>
  <rowBreaks count="1" manualBreakCount="1">
    <brk id="40" max="16383" man="1"/>
  </rowBreaks>
  <drawing r:id="rId2"/>
  <legacyDrawing r:id="rId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DCF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Firmex</dc:creator>
  <cp:lastModifiedBy>Adnan Bajrami</cp:lastModifiedBy>
  <cp:lastPrinted>2020-06-16T06:27:22Z</cp:lastPrinted>
  <dcterms:created xsi:type="dcterms:W3CDTF">2013-10-08T17:35:44Z</dcterms:created>
  <dcterms:modified xsi:type="dcterms:W3CDTF">2020-09-13T21:34:35Z</dcterms:modified>
</cp:coreProperties>
</file>